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320" windowHeight="12120" tabRatio="599"/>
  </bookViews>
  <sheets>
    <sheet name="表一" sheetId="1" r:id="rId1"/>
    <sheet name="表二" sheetId="2" r:id="rId2"/>
  </sheets>
  <definedNames>
    <definedName name="_xlnm.Print_Titles" localSheetId="1">表二!$1:$5</definedName>
    <definedName name="_xlnm.Print_Titles" localSheetId="0">表一!$1:$6</definedName>
    <definedName name="地区名称" localSheetId="1">#REF!</definedName>
    <definedName name="地区名称">#REF!</definedName>
  </definedNames>
  <calcPr calcId="125725"/>
</workbook>
</file>

<file path=xl/calcChain.xml><?xml version="1.0" encoding="utf-8"?>
<calcChain xmlns="http://schemas.openxmlformats.org/spreadsheetml/2006/main">
  <c r="C19" i="2"/>
  <c r="B19"/>
  <c r="K18"/>
  <c r="L18" s="1"/>
  <c r="K17"/>
  <c r="L17" s="1"/>
  <c r="E17"/>
  <c r="F17" s="1"/>
  <c r="K16"/>
  <c r="K15"/>
  <c r="E15"/>
  <c r="F15" s="1"/>
  <c r="K14"/>
  <c r="C14"/>
  <c r="B14"/>
  <c r="I13"/>
  <c r="I19" s="1"/>
  <c r="H13"/>
  <c r="C13"/>
  <c r="E13" s="1"/>
  <c r="F13" s="1"/>
  <c r="K12"/>
  <c r="L12" s="1"/>
  <c r="K11"/>
  <c r="L11" s="1"/>
  <c r="L10"/>
  <c r="K10"/>
  <c r="K9"/>
  <c r="L9" s="1"/>
  <c r="L8"/>
  <c r="K8"/>
  <c r="K7"/>
  <c r="L7" s="1"/>
  <c r="L6"/>
  <c r="K6"/>
  <c r="E6"/>
  <c r="E19" s="1"/>
  <c r="K73" i="1"/>
  <c r="E73"/>
  <c r="K72"/>
  <c r="E72"/>
  <c r="K71"/>
  <c r="E71"/>
  <c r="F71" s="1"/>
  <c r="K70"/>
  <c r="E70"/>
  <c r="K69"/>
  <c r="E69"/>
  <c r="F69" s="1"/>
  <c r="I68"/>
  <c r="H68"/>
  <c r="H64" s="1"/>
  <c r="C68"/>
  <c r="B68"/>
  <c r="K67"/>
  <c r="E67"/>
  <c r="K66"/>
  <c r="E66"/>
  <c r="K65"/>
  <c r="L65" s="1"/>
  <c r="E65"/>
  <c r="F65" s="1"/>
  <c r="I64"/>
  <c r="D64"/>
  <c r="D74" s="1"/>
  <c r="C64"/>
  <c r="C74" s="1"/>
  <c r="K63"/>
  <c r="L63" s="1"/>
  <c r="K62"/>
  <c r="L62" s="1"/>
  <c r="K61"/>
  <c r="L61" s="1"/>
  <c r="L60"/>
  <c r="K60"/>
  <c r="I59"/>
  <c r="I58" s="1"/>
  <c r="J58"/>
  <c r="K57"/>
  <c r="L57" s="1"/>
  <c r="K56"/>
  <c r="L56" s="1"/>
  <c r="K55"/>
  <c r="L55" s="1"/>
  <c r="L54"/>
  <c r="K54"/>
  <c r="K53"/>
  <c r="L53" s="1"/>
  <c r="K52"/>
  <c r="L51"/>
  <c r="K51"/>
  <c r="I50"/>
  <c r="K50" s="1"/>
  <c r="L50" s="1"/>
  <c r="K49"/>
  <c r="L49" s="1"/>
  <c r="J48"/>
  <c r="K48" s="1"/>
  <c r="L48" s="1"/>
  <c r="K47"/>
  <c r="L47" s="1"/>
  <c r="K46"/>
  <c r="L46" s="1"/>
  <c r="I45"/>
  <c r="K45" s="1"/>
  <c r="L45" s="1"/>
  <c r="I44"/>
  <c r="K44" s="1"/>
  <c r="L44" s="1"/>
  <c r="K42"/>
  <c r="L42" s="1"/>
  <c r="K41"/>
  <c r="L41" s="1"/>
  <c r="L40"/>
  <c r="K40"/>
  <c r="K38"/>
  <c r="K37"/>
  <c r="K36"/>
  <c r="L36" s="1"/>
  <c r="K35"/>
  <c r="L35" s="1"/>
  <c r="I34"/>
  <c r="K34" s="1"/>
  <c r="L34" s="1"/>
  <c r="K33"/>
  <c r="L33" s="1"/>
  <c r="L32"/>
  <c r="K32"/>
  <c r="K31"/>
  <c r="K30"/>
  <c r="L29"/>
  <c r="K29"/>
  <c r="E29"/>
  <c r="L28"/>
  <c r="K28"/>
  <c r="I28"/>
  <c r="I27"/>
  <c r="K27" s="1"/>
  <c r="L27" s="1"/>
  <c r="K26"/>
  <c r="L26" s="1"/>
  <c r="L25"/>
  <c r="K25"/>
  <c r="K24"/>
  <c r="L24" s="1"/>
  <c r="L23"/>
  <c r="K23"/>
  <c r="K22"/>
  <c r="L22" s="1"/>
  <c r="K21"/>
  <c r="L21" s="1"/>
  <c r="K20"/>
  <c r="L20" s="1"/>
  <c r="K19"/>
  <c r="L19" s="1"/>
  <c r="K18"/>
  <c r="L18" s="1"/>
  <c r="L17"/>
  <c r="K17"/>
  <c r="K16"/>
  <c r="L16" s="1"/>
  <c r="K15"/>
  <c r="L15" s="1"/>
  <c r="J14"/>
  <c r="K14" s="1"/>
  <c r="L14" s="1"/>
  <c r="K13"/>
  <c r="L13" s="1"/>
  <c r="K12"/>
  <c r="L12" s="1"/>
  <c r="L11"/>
  <c r="K11"/>
  <c r="K10"/>
  <c r="L10" s="1"/>
  <c r="J9"/>
  <c r="K8"/>
  <c r="E7"/>
  <c r="F7" s="1"/>
  <c r="K59" l="1"/>
  <c r="L59" s="1"/>
  <c r="J39"/>
  <c r="K13" i="2"/>
  <c r="L13" s="1"/>
  <c r="F19"/>
  <c r="E14"/>
  <c r="F14" s="1"/>
  <c r="E68" i="1"/>
  <c r="F68" s="1"/>
  <c r="K58"/>
  <c r="L58" s="1"/>
  <c r="K64"/>
  <c r="L64" s="1"/>
  <c r="K68"/>
  <c r="J7"/>
  <c r="J74" s="1"/>
  <c r="H74"/>
  <c r="B64"/>
  <c r="H19" i="2"/>
  <c r="K19" s="1"/>
  <c r="L19" s="1"/>
  <c r="K9" i="1"/>
  <c r="L9" s="1"/>
  <c r="F6" i="2"/>
  <c r="I43" i="1"/>
  <c r="K43" l="1"/>
  <c r="L43" s="1"/>
  <c r="I39"/>
  <c r="E64"/>
  <c r="B74"/>
  <c r="K39" l="1"/>
  <c r="L39" s="1"/>
  <c r="I7"/>
  <c r="F64"/>
  <c r="E74"/>
  <c r="F74" s="1"/>
  <c r="I74" l="1"/>
  <c r="K74" s="1"/>
  <c r="L74" s="1"/>
  <c r="K7"/>
  <c r="L7" s="1"/>
</calcChain>
</file>

<file path=xl/sharedStrings.xml><?xml version="1.0" encoding="utf-8"?>
<sst xmlns="http://schemas.openxmlformats.org/spreadsheetml/2006/main" count="135" uniqueCount="114">
  <si>
    <t>大鹏新区2016年一般公共财政预算收支平衡表</t>
  </si>
  <si>
    <t>单位：万元</t>
  </si>
  <si>
    <r>
      <t>项</t>
    </r>
    <r>
      <rPr>
        <b/>
        <sz val="12"/>
        <rFont val="宋体"/>
        <charset val="134"/>
      </rPr>
      <t>目</t>
    </r>
  </si>
  <si>
    <t>2016年预算数
A</t>
  </si>
  <si>
    <t>第一次调整数
B</t>
  </si>
  <si>
    <t>第二次调整数C</t>
  </si>
  <si>
    <t>2016年
预算调整数
A+B+C</t>
  </si>
  <si>
    <t>2016年预算调整数为
2016年预算数%
（A+B+C)/A</t>
  </si>
  <si>
    <t>本级收入合计</t>
  </si>
  <si>
    <t>本级支出合计</t>
  </si>
  <si>
    <t>（调整科目如下）</t>
  </si>
  <si>
    <t>一般公共服务支出</t>
  </si>
  <si>
    <t xml:space="preserve">   人力资源事务</t>
  </si>
  <si>
    <t xml:space="preserve">     引进人才费用</t>
  </si>
  <si>
    <t xml:space="preserve">   宣传事务</t>
  </si>
  <si>
    <t xml:space="preserve">     其他宣传事务支出</t>
  </si>
  <si>
    <t xml:space="preserve">   公安</t>
  </si>
  <si>
    <t xml:space="preserve">     刑事侦查</t>
  </si>
  <si>
    <r>
      <t xml:space="preserve">   </t>
    </r>
    <r>
      <rPr>
        <sz val="11"/>
        <rFont val="宋体"/>
        <charset val="134"/>
      </rPr>
      <t>其他公共安全支出</t>
    </r>
  </si>
  <si>
    <r>
      <t xml:space="preserve">     </t>
    </r>
    <r>
      <rPr>
        <sz val="11"/>
        <rFont val="宋体"/>
        <charset val="134"/>
      </rPr>
      <t>其他公共安全支出</t>
    </r>
  </si>
  <si>
    <t>教育支出</t>
  </si>
  <si>
    <t xml:space="preserve">   普通教育</t>
  </si>
  <si>
    <t xml:space="preserve">     学前教育</t>
  </si>
  <si>
    <t xml:space="preserve">     初中教育</t>
  </si>
  <si>
    <r>
      <t xml:space="preserve">   </t>
    </r>
    <r>
      <rPr>
        <sz val="11"/>
        <rFont val="宋体"/>
        <charset val="134"/>
      </rPr>
      <t xml:space="preserve">  其他普通教育支出</t>
    </r>
  </si>
  <si>
    <t>文化体育与传媒支出</t>
  </si>
  <si>
    <t xml:space="preserve">    文物</t>
  </si>
  <si>
    <t xml:space="preserve">      文物保护</t>
  </si>
  <si>
    <t>医疗卫生与计划生育支出</t>
  </si>
  <si>
    <t xml:space="preserve">    公立医院</t>
  </si>
  <si>
    <t xml:space="preserve">      综合医院</t>
  </si>
  <si>
    <t xml:space="preserve">      妇产医院</t>
  </si>
  <si>
    <t xml:space="preserve">      其他公立医院支出</t>
  </si>
  <si>
    <t xml:space="preserve">    公共卫生</t>
  </si>
  <si>
    <t xml:space="preserve">      卫生监督机构</t>
  </si>
  <si>
    <t>节能环保支出</t>
  </si>
  <si>
    <t xml:space="preserve">    污染防治</t>
  </si>
  <si>
    <t xml:space="preserve">      水体</t>
  </si>
  <si>
    <t xml:space="preserve">    天然林保护</t>
  </si>
  <si>
    <t xml:space="preserve">      天然林保护工程建设</t>
  </si>
  <si>
    <t>城乡社区支出</t>
  </si>
  <si>
    <t xml:space="preserve">    城乡社区管理事务</t>
  </si>
  <si>
    <t xml:space="preserve">      行政运行</t>
  </si>
  <si>
    <t xml:space="preserve">      机关服务</t>
  </si>
  <si>
    <t xml:space="preserve">    城乡社区公共设施</t>
  </si>
  <si>
    <t xml:space="preserve">        小城镇基础设施建设</t>
  </si>
  <si>
    <t xml:space="preserve">        其他城乡社区公共设施支出</t>
  </si>
  <si>
    <t xml:space="preserve">    城乡社区环境卫生</t>
  </si>
  <si>
    <t xml:space="preserve">      城乡社区环境卫生</t>
  </si>
  <si>
    <t xml:space="preserve">    其他城乡社区支出</t>
  </si>
  <si>
    <t xml:space="preserve">      其他城乡社区支出</t>
  </si>
  <si>
    <t>农林水支出</t>
  </si>
  <si>
    <t xml:space="preserve">    农业</t>
  </si>
  <si>
    <t xml:space="preserve">      农业资源保护修复与利用</t>
  </si>
  <si>
    <t xml:space="preserve">    扶贫</t>
  </si>
  <si>
    <t xml:space="preserve">      其他扶贫支出</t>
  </si>
  <si>
    <t>国土海洋气象等支出</t>
  </si>
  <si>
    <t xml:space="preserve">    国土资源事务</t>
  </si>
  <si>
    <t xml:space="preserve">      地质灾害防治</t>
  </si>
  <si>
    <t>住房保障支出</t>
  </si>
  <si>
    <t xml:space="preserve">    保障性安居工程支出</t>
  </si>
  <si>
    <t xml:space="preserve">      其他保障性安居工程支出</t>
  </si>
  <si>
    <t>预备费</t>
  </si>
  <si>
    <t>其他支出</t>
  </si>
  <si>
    <t xml:space="preserve">    其他支出</t>
  </si>
  <si>
    <t>转移性收入</t>
  </si>
  <si>
    <t>转移性支出</t>
  </si>
  <si>
    <t xml:space="preserve">  上级补助收入</t>
  </si>
  <si>
    <t xml:space="preserve">  上解上级支出</t>
  </si>
  <si>
    <t xml:space="preserve">  地方政府债券收入</t>
  </si>
  <si>
    <t xml:space="preserve">  补助下级支出</t>
  </si>
  <si>
    <t xml:space="preserve">  下级上解收入</t>
  </si>
  <si>
    <t xml:space="preserve">  调出资金</t>
  </si>
  <si>
    <t xml:space="preserve">  上年结余收入</t>
  </si>
  <si>
    <t xml:space="preserve">  年终结余</t>
  </si>
  <si>
    <t xml:space="preserve">    上年结转</t>
  </si>
  <si>
    <t xml:space="preserve">    结转</t>
  </si>
  <si>
    <t xml:space="preserve">    净结余</t>
  </si>
  <si>
    <t xml:space="preserve">  调入资金</t>
  </si>
  <si>
    <t xml:space="preserve">  地方政府债券还本支出</t>
  </si>
  <si>
    <t xml:space="preserve">  转贷地方政府债券收入</t>
  </si>
  <si>
    <t xml:space="preserve">  转贷地方政府债券支出</t>
  </si>
  <si>
    <t xml:space="preserve">  接受其他地区援助收入</t>
  </si>
  <si>
    <t xml:space="preserve">  援助其他地区支出</t>
  </si>
  <si>
    <t>收入总计</t>
  </si>
  <si>
    <t>支出总计</t>
  </si>
  <si>
    <t xml:space="preserve"> </t>
  </si>
  <si>
    <t>项目</t>
  </si>
  <si>
    <t>第二次调整数     C</t>
  </si>
  <si>
    <t>2016年预算调整数为2016年预算数%
（A+B+C)/A</t>
  </si>
  <si>
    <t>政府性基金收入合计</t>
  </si>
  <si>
    <t>政府性基金支出合计</t>
  </si>
  <si>
    <t>一、城乡社区支出</t>
  </si>
  <si>
    <t xml:space="preserve">      国有土地使用权出让收入安排的支出</t>
  </si>
  <si>
    <t xml:space="preserve">         征地和拆迁补偿支出</t>
  </si>
  <si>
    <t xml:space="preserve">         城市建设支出</t>
  </si>
  <si>
    <t>二、其他支出</t>
  </si>
  <si>
    <t xml:space="preserve">     其他政府性基金及对应专项债务收入安排的支出</t>
  </si>
  <si>
    <t xml:space="preserve">    政府性基金转移收入</t>
  </si>
  <si>
    <t xml:space="preserve">    政府性基金转移支付</t>
  </si>
  <si>
    <t xml:space="preserve">    　政府性基金补助收入</t>
  </si>
  <si>
    <t xml:space="preserve">    　政府性基金补助支出</t>
  </si>
  <si>
    <t xml:space="preserve">    　政府性基金上解收入</t>
  </si>
  <si>
    <t xml:space="preserve">    　政府性基金上解支出</t>
  </si>
  <si>
    <t xml:space="preserve">    上年结余收入</t>
  </si>
  <si>
    <t xml:space="preserve">    调出资金</t>
  </si>
  <si>
    <t xml:space="preserve">    调入资金</t>
  </si>
  <si>
    <t xml:space="preserve">    年终结余</t>
  </si>
  <si>
    <t>大鹏新区2016年政府性基金预算收支平衡表</t>
    <phoneticPr fontId="25" type="noConversion"/>
  </si>
  <si>
    <t>收     入</t>
    <phoneticPr fontId="25" type="noConversion"/>
  </si>
  <si>
    <t>支     出</t>
    <phoneticPr fontId="25" type="noConversion"/>
  </si>
  <si>
    <t>收     入</t>
    <phoneticPr fontId="25" type="noConversion"/>
  </si>
  <si>
    <t>支    出</t>
    <phoneticPr fontId="25" type="noConversion"/>
  </si>
  <si>
    <t>公共安全支出</t>
    <phoneticPr fontId="25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</si>
</sst>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_ * #,##0_ ;_ * \-#,##0_ ;_ * &quot;-&quot;??_ ;_ @_ "/>
    <numFmt numFmtId="177" formatCode="#,##0_ "/>
    <numFmt numFmtId="178" formatCode="#,##0_);[Red]\(#,##0\)"/>
    <numFmt numFmtId="179" formatCode="0.00_ "/>
  </numFmts>
  <fonts count="27">
    <font>
      <sz val="12"/>
      <name val="宋体"/>
      <charset val="134"/>
    </font>
    <font>
      <sz val="12"/>
      <name val="黑体"/>
      <family val="3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楷体_GB2312"/>
      <family val="3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sz val="12"/>
      <name val="宋体"/>
      <charset val="134"/>
    </font>
    <font>
      <sz val="16"/>
      <name val="黑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</borders>
  <cellStyleXfs count="66">
    <xf numFmtId="0" fontId="0" fillId="0" borderId="0"/>
    <xf numFmtId="0" fontId="12" fillId="7" borderId="0" applyNumberFormat="0" applyBorder="0" applyAlignment="0" applyProtection="0">
      <alignment vertical="center"/>
    </xf>
    <xf numFmtId="0" fontId="6" fillId="2" borderId="10" applyNumberFormat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" borderId="14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3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3" fillId="0" borderId="0"/>
    <xf numFmtId="0" fontId="13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9" fillId="4" borderId="11" applyNumberFormat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3" borderId="10" applyNumberFormat="0" applyAlignment="0" applyProtection="0">
      <alignment vertical="center"/>
    </xf>
    <xf numFmtId="0" fontId="23" fillId="6" borderId="13" applyNumberFormat="0" applyFont="0" applyAlignment="0" applyProtection="0">
      <alignment vertical="center"/>
    </xf>
  </cellStyleXfs>
  <cellXfs count="78">
    <xf numFmtId="0" fontId="0" fillId="0" borderId="0" xfId="0"/>
    <xf numFmtId="0" fontId="0" fillId="0" borderId="0" xfId="39" applyFont="1" applyFill="1" applyAlignment="1">
      <alignment vertical="center"/>
    </xf>
    <xf numFmtId="10" fontId="0" fillId="0" borderId="0" xfId="39" applyNumberFormat="1" applyFont="1" applyFill="1" applyAlignment="1">
      <alignment vertical="center"/>
    </xf>
    <xf numFmtId="0" fontId="0" fillId="0" borderId="0" xfId="39" applyFont="1" applyFill="1" applyAlignment="1">
      <alignment vertical="center" wrapText="1"/>
    </xf>
    <xf numFmtId="0" fontId="1" fillId="0" borderId="0" xfId="39" applyFont="1" applyFill="1" applyAlignment="1">
      <alignment vertical="center"/>
    </xf>
    <xf numFmtId="0" fontId="3" fillId="0" borderId="4" xfId="39" applyFont="1" applyFill="1" applyBorder="1" applyAlignment="1">
      <alignment horizontal="distributed" vertical="center"/>
    </xf>
    <xf numFmtId="0" fontId="3" fillId="0" borderId="4" xfId="39" applyFont="1" applyFill="1" applyBorder="1" applyAlignment="1">
      <alignment horizontal="center" vertical="center" wrapText="1"/>
    </xf>
    <xf numFmtId="10" fontId="3" fillId="0" borderId="4" xfId="39" applyNumberFormat="1" applyFont="1" applyFill="1" applyBorder="1" applyAlignment="1">
      <alignment horizontal="center" vertical="center" wrapText="1"/>
    </xf>
    <xf numFmtId="0" fontId="3" fillId="0" borderId="4" xfId="39" applyFont="1" applyFill="1" applyBorder="1" applyAlignment="1">
      <alignment horizontal="distributed" vertical="center" wrapText="1"/>
    </xf>
    <xf numFmtId="176" fontId="3" fillId="0" borderId="4" xfId="3" applyNumberFormat="1" applyFont="1" applyFill="1" applyBorder="1" applyAlignment="1">
      <alignment vertical="center" wrapText="1"/>
    </xf>
    <xf numFmtId="9" fontId="3" fillId="0" borderId="4" xfId="27" applyNumberFormat="1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39" applyFont="1" applyFill="1" applyBorder="1" applyAlignment="1">
      <alignment horizontal="left" vertical="center" wrapText="1"/>
    </xf>
    <xf numFmtId="0" fontId="4" fillId="0" borderId="4" xfId="39" applyFont="1" applyFill="1" applyBorder="1" applyAlignment="1">
      <alignment horizontal="left" vertical="center" wrapText="1"/>
    </xf>
    <xf numFmtId="176" fontId="4" fillId="0" borderId="4" xfId="3" applyNumberFormat="1" applyFont="1" applyFill="1" applyBorder="1" applyAlignment="1">
      <alignment vertical="center" wrapText="1"/>
    </xf>
    <xf numFmtId="0" fontId="3" fillId="0" borderId="4" xfId="39" applyFont="1" applyFill="1" applyBorder="1" applyAlignment="1">
      <alignment vertical="center"/>
    </xf>
    <xf numFmtId="0" fontId="3" fillId="0" borderId="4" xfId="39" applyFont="1" applyFill="1" applyBorder="1" applyAlignment="1">
      <alignment vertical="center" wrapText="1"/>
    </xf>
    <xf numFmtId="0" fontId="4" fillId="0" borderId="4" xfId="39" applyFont="1" applyFill="1" applyBorder="1" applyAlignment="1">
      <alignment vertical="center"/>
    </xf>
    <xf numFmtId="9" fontId="4" fillId="0" borderId="4" xfId="27" applyNumberFormat="1" applyFont="1" applyFill="1" applyBorder="1" applyAlignment="1">
      <alignment vertical="center" wrapText="1"/>
    </xf>
    <xf numFmtId="3" fontId="4" fillId="0" borderId="4" xfId="39" applyNumberFormat="1" applyFont="1" applyFill="1" applyBorder="1" applyAlignment="1" applyProtection="1">
      <alignment vertical="center" wrapText="1"/>
    </xf>
    <xf numFmtId="0" fontId="5" fillId="0" borderId="5" xfId="39" applyFont="1" applyFill="1" applyBorder="1" applyAlignment="1">
      <alignment horizontal="left" vertical="center"/>
    </xf>
    <xf numFmtId="10" fontId="5" fillId="0" borderId="5" xfId="39" applyNumberFormat="1" applyFont="1" applyFill="1" applyBorder="1" applyAlignment="1">
      <alignment horizontal="left" vertical="center"/>
    </xf>
    <xf numFmtId="0" fontId="5" fillId="0" borderId="5" xfId="39" applyFont="1" applyFill="1" applyBorder="1" applyAlignment="1">
      <alignment horizontal="left" vertical="center" wrapText="1"/>
    </xf>
    <xf numFmtId="0" fontId="5" fillId="0" borderId="0" xfId="39" applyFont="1" applyFill="1" applyAlignment="1">
      <alignment vertical="center"/>
    </xf>
    <xf numFmtId="176" fontId="0" fillId="0" borderId="0" xfId="39" applyNumberFormat="1" applyFont="1" applyFill="1" applyAlignment="1">
      <alignment vertical="center"/>
    </xf>
    <xf numFmtId="0" fontId="0" fillId="0" borderId="0" xfId="39" applyFont="1" applyFill="1" applyAlignment="1">
      <alignment horizontal="right" vertical="center"/>
    </xf>
    <xf numFmtId="0" fontId="0" fillId="0" borderId="0" xfId="39" applyFont="1" applyFill="1" applyAlignment="1">
      <alignment horizontal="center" vertical="center"/>
    </xf>
    <xf numFmtId="9" fontId="3" fillId="0" borderId="4" xfId="27" applyNumberFormat="1" applyFont="1" applyFill="1" applyBorder="1" applyAlignment="1">
      <alignment vertical="center"/>
    </xf>
    <xf numFmtId="9" fontId="4" fillId="0" borderId="4" xfId="27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4" xfId="0" applyFont="1" applyFill="1" applyBorder="1" applyAlignment="1">
      <alignment horizontal="left" vertical="center"/>
    </xf>
    <xf numFmtId="178" fontId="3" fillId="0" borderId="4" xfId="3" applyNumberFormat="1" applyFont="1" applyFill="1" applyBorder="1" applyAlignment="1">
      <alignment vertical="center"/>
    </xf>
    <xf numFmtId="9" fontId="3" fillId="0" borderId="4" xfId="0" applyNumberFormat="1" applyFont="1" applyFill="1" applyBorder="1" applyAlignment="1">
      <alignment vertical="center"/>
    </xf>
    <xf numFmtId="177" fontId="3" fillId="0" borderId="4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/>
    </xf>
    <xf numFmtId="176" fontId="4" fillId="0" borderId="4" xfId="3" applyNumberFormat="1" applyFont="1" applyFill="1" applyBorder="1" applyAlignment="1">
      <alignment vertical="center"/>
    </xf>
    <xf numFmtId="178" fontId="3" fillId="0" borderId="4" xfId="55" applyNumberFormat="1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178" fontId="4" fillId="0" borderId="4" xfId="55" applyNumberFormat="1" applyFont="1" applyFill="1" applyBorder="1" applyAlignment="1">
      <alignment vertical="center"/>
    </xf>
    <xf numFmtId="1" fontId="4" fillId="0" borderId="4" xfId="0" applyNumberFormat="1" applyFont="1" applyFill="1" applyBorder="1" applyAlignment="1" applyProtection="1">
      <alignment vertical="center"/>
      <protection locked="0"/>
    </xf>
    <xf numFmtId="178" fontId="4" fillId="0" borderId="4" xfId="0" applyNumberFormat="1" applyFont="1" applyFill="1" applyBorder="1" applyAlignment="1">
      <alignment vertical="center"/>
    </xf>
    <xf numFmtId="178" fontId="4" fillId="0" borderId="4" xfId="3" applyNumberFormat="1" applyFont="1" applyFill="1" applyBorder="1" applyAlignment="1">
      <alignment vertical="center"/>
    </xf>
    <xf numFmtId="9" fontId="4" fillId="0" borderId="4" xfId="0" applyNumberFormat="1" applyFont="1" applyFill="1" applyBorder="1" applyAlignment="1">
      <alignment vertical="center"/>
    </xf>
    <xf numFmtId="3" fontId="4" fillId="0" borderId="4" xfId="0" applyNumberFormat="1" applyFont="1" applyFill="1" applyBorder="1" applyAlignment="1" applyProtection="1">
      <alignment vertical="center"/>
    </xf>
    <xf numFmtId="178" fontId="3" fillId="0" borderId="4" xfId="55" applyNumberFormat="1" applyFont="1" applyBorder="1" applyAlignment="1">
      <alignment vertical="center"/>
    </xf>
    <xf numFmtId="178" fontId="4" fillId="0" borderId="4" xfId="55" applyNumberFormat="1" applyFont="1" applyBorder="1" applyAlignment="1">
      <alignment vertical="center"/>
    </xf>
    <xf numFmtId="177" fontId="4" fillId="0" borderId="4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176" fontId="3" fillId="0" borderId="4" xfId="3" applyNumberFormat="1" applyFont="1" applyFill="1" applyBorder="1" applyAlignment="1">
      <alignment vertical="center"/>
    </xf>
    <xf numFmtId="9" fontId="3" fillId="0" borderId="4" xfId="4" applyNumberFormat="1" applyFont="1" applyFill="1" applyBorder="1" applyAlignment="1">
      <alignment vertical="center"/>
    </xf>
    <xf numFmtId="9" fontId="4" fillId="0" borderId="4" xfId="4" applyNumberFormat="1" applyFont="1" applyFill="1" applyBorder="1" applyAlignment="1">
      <alignment vertical="center"/>
    </xf>
    <xf numFmtId="178" fontId="3" fillId="0" borderId="4" xfId="0" applyNumberFormat="1" applyFont="1" applyFill="1" applyBorder="1" applyAlignment="1">
      <alignment horizontal="right" vertical="center"/>
    </xf>
    <xf numFmtId="178" fontId="4" fillId="0" borderId="4" xfId="0" applyNumberFormat="1" applyFont="1" applyFill="1" applyBorder="1" applyAlignment="1">
      <alignment horizontal="right" vertical="center"/>
    </xf>
    <xf numFmtId="178" fontId="4" fillId="0" borderId="9" xfId="0" applyNumberFormat="1" applyFont="1" applyFill="1" applyBorder="1" applyAlignment="1">
      <alignment horizontal="right" vertical="center"/>
    </xf>
    <xf numFmtId="178" fontId="3" fillId="0" borderId="9" xfId="0" applyNumberFormat="1" applyFont="1" applyFill="1" applyBorder="1" applyAlignment="1">
      <alignment horizontal="right" vertical="center"/>
    </xf>
    <xf numFmtId="1" fontId="3" fillId="0" borderId="4" xfId="0" applyNumberFormat="1" applyFont="1" applyFill="1" applyBorder="1" applyAlignment="1" applyProtection="1">
      <alignment vertical="center"/>
      <protection locked="0"/>
    </xf>
    <xf numFmtId="1" fontId="4" fillId="0" borderId="4" xfId="0" applyNumberFormat="1" applyFont="1" applyFill="1" applyBorder="1" applyAlignment="1" applyProtection="1">
      <alignment horizontal="left" vertical="center"/>
      <protection locked="0"/>
    </xf>
    <xf numFmtId="0" fontId="3" fillId="0" borderId="4" xfId="0" applyFont="1" applyFill="1" applyBorder="1" applyAlignment="1">
      <alignment horizontal="distributed" vertical="center"/>
    </xf>
    <xf numFmtId="0" fontId="24" fillId="0" borderId="0" xfId="0" applyFont="1" applyFill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9" fontId="2" fillId="0" borderId="6" xfId="0" applyNumberFormat="1" applyFont="1" applyFill="1" applyBorder="1" applyAlignment="1">
      <alignment horizontal="center" vertical="center" wrapText="1"/>
    </xf>
    <xf numFmtId="179" fontId="2" fillId="0" borderId="8" xfId="0" applyNumberFormat="1" applyFont="1" applyFill="1" applyBorder="1" applyAlignment="1">
      <alignment horizontal="center" vertical="center" wrapText="1"/>
    </xf>
    <xf numFmtId="179" fontId="2" fillId="0" borderId="7" xfId="0" applyNumberFormat="1" applyFont="1" applyFill="1" applyBorder="1" applyAlignment="1">
      <alignment horizontal="center" vertical="center" wrapText="1"/>
    </xf>
    <xf numFmtId="179" fontId="2" fillId="0" borderId="9" xfId="0" applyNumberFormat="1" applyFont="1" applyFill="1" applyBorder="1" applyAlignment="1">
      <alignment horizontal="center" vertical="center" wrapText="1"/>
    </xf>
    <xf numFmtId="0" fontId="24" fillId="0" borderId="0" xfId="39" applyFont="1" applyFill="1" applyAlignment="1">
      <alignment horizontal="center" vertical="center"/>
    </xf>
    <xf numFmtId="0" fontId="24" fillId="0" borderId="0" xfId="39" applyFont="1" applyFill="1" applyAlignment="1">
      <alignment horizontal="center" vertical="center" wrapText="1"/>
    </xf>
    <xf numFmtId="0" fontId="2" fillId="0" borderId="1" xfId="39" applyFont="1" applyFill="1" applyBorder="1" applyAlignment="1">
      <alignment horizontal="center" vertical="center"/>
    </xf>
    <xf numFmtId="0" fontId="2" fillId="0" borderId="2" xfId="39" applyFont="1" applyFill="1" applyBorder="1" applyAlignment="1">
      <alignment horizontal="center" vertical="center"/>
    </xf>
    <xf numFmtId="0" fontId="2" fillId="0" borderId="3" xfId="39" applyFont="1" applyFill="1" applyBorder="1" applyAlignment="1">
      <alignment horizontal="center" vertical="center"/>
    </xf>
    <xf numFmtId="0" fontId="2" fillId="0" borderId="1" xfId="39" applyFont="1" applyFill="1" applyBorder="1" applyAlignment="1">
      <alignment horizontal="center" vertical="center" wrapText="1"/>
    </xf>
  </cellXfs>
  <cellStyles count="66">
    <cellStyle name="20% - 强调文字颜色 1 2" xfId="1"/>
    <cellStyle name="20% - 强调文字颜色 2 2" xfId="14"/>
    <cellStyle name="20% - 强调文字颜色 3 2" xfId="15"/>
    <cellStyle name="20% - 强调文字颜色 4 2" xfId="17"/>
    <cellStyle name="20% - 强调文字颜色 5 2" xfId="18"/>
    <cellStyle name="20% - 强调文字颜色 6 2" xfId="19"/>
    <cellStyle name="40% - 强调文字颜色 1 2" xfId="7"/>
    <cellStyle name="40% - 强调文字颜色 2 2" xfId="8"/>
    <cellStyle name="40% - 强调文字颜色 3 2" xfId="20"/>
    <cellStyle name="40% - 强调文字颜色 4 2" xfId="6"/>
    <cellStyle name="40% - 强调文字颜色 5 2" xfId="9"/>
    <cellStyle name="40% - 强调文字颜色 6 2" xfId="13"/>
    <cellStyle name="60% - 强调文字颜色 1 2" xfId="21"/>
    <cellStyle name="60% - 强调文字颜色 2 2" xfId="22"/>
    <cellStyle name="60% - 强调文字颜色 3 2" xfId="24"/>
    <cellStyle name="60% - 强调文字颜色 4 2" xfId="11"/>
    <cellStyle name="60% - 强调文字颜色 5 2" xfId="25"/>
    <cellStyle name="60% - 强调文字颜色 6 2" xfId="26"/>
    <cellStyle name="百分比" xfId="4" builtinId="5"/>
    <cellStyle name="百分比 2" xfId="27"/>
    <cellStyle name="百分比 2 2" xfId="28"/>
    <cellStyle name="百分比 3" xfId="29"/>
    <cellStyle name="标题 1 2" xfId="30"/>
    <cellStyle name="标题 2 2" xfId="31"/>
    <cellStyle name="标题 3 2" xfId="32"/>
    <cellStyle name="标题 4 2" xfId="33"/>
    <cellStyle name="标题 5" xfId="35"/>
    <cellStyle name="差 2" xfId="36"/>
    <cellStyle name="常规" xfId="0" builtinId="0"/>
    <cellStyle name="常规 10" xfId="37"/>
    <cellStyle name="常规 2" xfId="38"/>
    <cellStyle name="常规 2 2" xfId="39"/>
    <cellStyle name="常规 2 2 2" xfId="40"/>
    <cellStyle name="常规 2 3" xfId="41"/>
    <cellStyle name="常规 2 4" xfId="42"/>
    <cellStyle name="常规 3" xfId="16"/>
    <cellStyle name="常规 3 2" xfId="43"/>
    <cellStyle name="常规 4" xfId="44"/>
    <cellStyle name="常规 5" xfId="23"/>
    <cellStyle name="常规 6" xfId="5"/>
    <cellStyle name="常规 7" xfId="45"/>
    <cellStyle name="常规 8" xfId="46"/>
    <cellStyle name="常规 9" xfId="47"/>
    <cellStyle name="好 2" xfId="48"/>
    <cellStyle name="汇总 2" xfId="49"/>
    <cellStyle name="计算 2" xfId="2"/>
    <cellStyle name="检查单元格 2" xfId="50"/>
    <cellStyle name="解释性文本 2" xfId="52"/>
    <cellStyle name="警告文本 2" xfId="53"/>
    <cellStyle name="链接单元格 2" xfId="54"/>
    <cellStyle name="千位分隔" xfId="3" builtinId="3"/>
    <cellStyle name="千位分隔 2" xfId="55"/>
    <cellStyle name="千位分隔 2 2" xfId="56"/>
    <cellStyle name="千位分隔 3" xfId="34"/>
    <cellStyle name="千位分隔 4" xfId="57"/>
    <cellStyle name="千位分隔 5" xfId="51"/>
    <cellStyle name="强调文字颜色 1 2" xfId="58"/>
    <cellStyle name="强调文字颜色 2 2" xfId="59"/>
    <cellStyle name="强调文字颜色 3 2" xfId="60"/>
    <cellStyle name="强调文字颜色 4 2" xfId="61"/>
    <cellStyle name="强调文字颜色 5 2" xfId="62"/>
    <cellStyle name="强调文字颜色 6 2" xfId="63"/>
    <cellStyle name="适中 2" xfId="12"/>
    <cellStyle name="输出 2" xfId="10"/>
    <cellStyle name="输入 2" xfId="64"/>
    <cellStyle name="注释 2" xfId="65"/>
  </cellStyles>
  <dxfs count="0"/>
  <tableStyles count="0" defaultTableStyle="TableStyleMedium9"/>
  <colors>
    <mruColors>
      <color rgb="FF00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2"/>
  <sheetViews>
    <sheetView showGridLines="0" showZeros="0" tabSelected="1" zoomScale="70" zoomScaleNormal="70" workbookViewId="0">
      <pane ySplit="6" topLeftCell="A7" activePane="bottomLeft" state="frozen"/>
      <selection pane="bottomLeft" activeCell="G14" sqref="G14"/>
    </sheetView>
  </sheetViews>
  <sheetFormatPr defaultColWidth="22.75" defaultRowHeight="14.25"/>
  <cols>
    <col min="1" max="1" width="30.625" style="31" customWidth="1"/>
    <col min="2" max="4" width="12.625" style="31" customWidth="1"/>
    <col min="5" max="5" width="14.625" style="31" customWidth="1"/>
    <col min="6" max="6" width="18.625" style="31" customWidth="1"/>
    <col min="7" max="7" width="30.625" style="31" customWidth="1"/>
    <col min="8" max="10" width="12.625" style="31" customWidth="1"/>
    <col min="11" max="11" width="14.625" style="31" customWidth="1"/>
    <col min="12" max="12" width="18.625" style="31" customWidth="1"/>
    <col min="13" max="16384" width="22.75" style="31"/>
  </cols>
  <sheetData>
    <row r="1" spans="1:12" ht="18" customHeight="1"/>
    <row r="2" spans="1:12" s="29" customFormat="1" ht="20.25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2" ht="20.25" customHeight="1">
      <c r="A3" s="29"/>
      <c r="I3" s="51"/>
      <c r="J3" s="51"/>
      <c r="K3" s="51"/>
      <c r="L3" s="51" t="s">
        <v>1</v>
      </c>
    </row>
    <row r="4" spans="1:12" ht="21.95" customHeight="1">
      <c r="A4" s="63" t="s">
        <v>111</v>
      </c>
      <c r="B4" s="64"/>
      <c r="C4" s="64"/>
      <c r="D4" s="64"/>
      <c r="E4" s="64"/>
      <c r="F4" s="65"/>
      <c r="G4" s="66" t="s">
        <v>112</v>
      </c>
      <c r="H4" s="66"/>
      <c r="I4" s="66"/>
      <c r="J4" s="66"/>
      <c r="K4" s="66"/>
      <c r="L4" s="66"/>
    </row>
    <row r="5" spans="1:12" ht="21.95" customHeight="1">
      <c r="A5" s="67" t="s">
        <v>2</v>
      </c>
      <c r="B5" s="68" t="s">
        <v>3</v>
      </c>
      <c r="C5" s="70" t="s">
        <v>4</v>
      </c>
      <c r="D5" s="70" t="s">
        <v>5</v>
      </c>
      <c r="E5" s="70" t="s">
        <v>6</v>
      </c>
      <c r="F5" s="70" t="s">
        <v>7</v>
      </c>
      <c r="G5" s="67" t="s">
        <v>2</v>
      </c>
      <c r="H5" s="68" t="s">
        <v>3</v>
      </c>
      <c r="I5" s="70" t="s">
        <v>4</v>
      </c>
      <c r="J5" s="70" t="s">
        <v>5</v>
      </c>
      <c r="K5" s="70" t="s">
        <v>6</v>
      </c>
      <c r="L5" s="70" t="s">
        <v>7</v>
      </c>
    </row>
    <row r="6" spans="1:12" ht="33" customHeight="1">
      <c r="A6" s="67"/>
      <c r="B6" s="69"/>
      <c r="C6" s="71"/>
      <c r="D6" s="71"/>
      <c r="E6" s="71"/>
      <c r="F6" s="71"/>
      <c r="G6" s="67"/>
      <c r="H6" s="69"/>
      <c r="I6" s="71"/>
      <c r="J6" s="71"/>
      <c r="K6" s="71"/>
      <c r="L6" s="71"/>
    </row>
    <row r="7" spans="1:12" ht="20.100000000000001" customHeight="1">
      <c r="A7" s="32" t="s">
        <v>8</v>
      </c>
      <c r="B7" s="33">
        <v>146200</v>
      </c>
      <c r="C7" s="33"/>
      <c r="D7" s="33">
        <v>0</v>
      </c>
      <c r="E7" s="33">
        <f>B7+C7+D7</f>
        <v>146200</v>
      </c>
      <c r="F7" s="34">
        <f>E7/B7</f>
        <v>1</v>
      </c>
      <c r="G7" s="32" t="s">
        <v>9</v>
      </c>
      <c r="H7" s="35">
        <v>512300</v>
      </c>
      <c r="I7" s="52">
        <f>I24+I27+I34+I39+I50+I55+I58</f>
        <v>51181</v>
      </c>
      <c r="J7" s="52">
        <f>J9+J14+J19+J24+J27+J34+J39+J61+J62+J58</f>
        <v>93119</v>
      </c>
      <c r="K7" s="52">
        <f>H7+I7+J7</f>
        <v>656600</v>
      </c>
      <c r="L7" s="53">
        <f>+K7/H7</f>
        <v>1.2816708959593988</v>
      </c>
    </row>
    <row r="8" spans="1:12" ht="20.100000000000001" customHeight="1">
      <c r="A8" s="32"/>
      <c r="B8" s="33"/>
      <c r="C8" s="33"/>
      <c r="D8" s="33"/>
      <c r="E8" s="33"/>
      <c r="F8" s="34"/>
      <c r="G8" s="32" t="s">
        <v>10</v>
      </c>
      <c r="H8" s="35"/>
      <c r="I8" s="52"/>
      <c r="J8" s="52"/>
      <c r="K8" s="52">
        <f t="shared" ref="K8:K26" si="0">H8+I8+J8</f>
        <v>0</v>
      </c>
      <c r="L8" s="53"/>
    </row>
    <row r="9" spans="1:12" ht="20.100000000000001" customHeight="1">
      <c r="A9" s="32"/>
      <c r="B9" s="33"/>
      <c r="C9" s="33"/>
      <c r="D9" s="33"/>
      <c r="E9" s="33"/>
      <c r="F9" s="34"/>
      <c r="G9" s="32" t="s">
        <v>11</v>
      </c>
      <c r="H9" s="35">
        <v>27543</v>
      </c>
      <c r="I9" s="52"/>
      <c r="J9" s="52">
        <f>J10+J12</f>
        <v>20350</v>
      </c>
      <c r="K9" s="52">
        <f t="shared" si="0"/>
        <v>47893</v>
      </c>
      <c r="L9" s="53">
        <f t="shared" ref="L9:L26" si="1">+K9/H9</f>
        <v>1.7388447155357079</v>
      </c>
    </row>
    <row r="10" spans="1:12" ht="20.100000000000001" customHeight="1">
      <c r="A10" s="32"/>
      <c r="B10" s="33"/>
      <c r="C10" s="33"/>
      <c r="D10" s="33"/>
      <c r="E10" s="33"/>
      <c r="F10" s="34"/>
      <c r="G10" s="36" t="s">
        <v>12</v>
      </c>
      <c r="H10" s="37">
        <v>1898</v>
      </c>
      <c r="I10" s="37"/>
      <c r="J10" s="37">
        <v>20000</v>
      </c>
      <c r="K10" s="37">
        <f t="shared" si="0"/>
        <v>21898</v>
      </c>
      <c r="L10" s="54">
        <f t="shared" si="1"/>
        <v>11.537407797681769</v>
      </c>
    </row>
    <row r="11" spans="1:12" ht="20.100000000000001" customHeight="1">
      <c r="A11" s="32"/>
      <c r="B11" s="33"/>
      <c r="C11" s="33"/>
      <c r="D11" s="33"/>
      <c r="E11" s="33"/>
      <c r="F11" s="34"/>
      <c r="G11" s="36" t="s">
        <v>13</v>
      </c>
      <c r="H11" s="37">
        <v>10</v>
      </c>
      <c r="I11" s="37"/>
      <c r="J11" s="37">
        <v>20000</v>
      </c>
      <c r="K11" s="37">
        <f t="shared" si="0"/>
        <v>20010</v>
      </c>
      <c r="L11" s="54">
        <f t="shared" si="1"/>
        <v>2001</v>
      </c>
    </row>
    <row r="12" spans="1:12" ht="20.100000000000001" customHeight="1">
      <c r="A12" s="32"/>
      <c r="B12" s="33"/>
      <c r="C12" s="33"/>
      <c r="D12" s="33"/>
      <c r="E12" s="33"/>
      <c r="F12" s="34"/>
      <c r="G12" s="36" t="s">
        <v>14</v>
      </c>
      <c r="H12" s="37">
        <v>3134</v>
      </c>
      <c r="I12" s="37"/>
      <c r="J12" s="37">
        <v>350</v>
      </c>
      <c r="K12" s="37">
        <f t="shared" si="0"/>
        <v>3484</v>
      </c>
      <c r="L12" s="54">
        <f t="shared" si="1"/>
        <v>1.1116783663050416</v>
      </c>
    </row>
    <row r="13" spans="1:12" ht="20.100000000000001" customHeight="1">
      <c r="A13" s="32"/>
      <c r="B13" s="33"/>
      <c r="C13" s="33"/>
      <c r="D13" s="33"/>
      <c r="E13" s="33"/>
      <c r="F13" s="34"/>
      <c r="G13" s="36" t="s">
        <v>15</v>
      </c>
      <c r="H13" s="37">
        <v>2524</v>
      </c>
      <c r="I13" s="37"/>
      <c r="J13" s="37">
        <v>350</v>
      </c>
      <c r="K13" s="37">
        <f t="shared" si="0"/>
        <v>2874</v>
      </c>
      <c r="L13" s="54">
        <f t="shared" si="1"/>
        <v>1.1386687797147386</v>
      </c>
    </row>
    <row r="14" spans="1:12" ht="20.100000000000001" customHeight="1">
      <c r="A14" s="32"/>
      <c r="B14" s="33"/>
      <c r="C14" s="33"/>
      <c r="D14" s="33"/>
      <c r="E14" s="33"/>
      <c r="F14" s="34"/>
      <c r="G14" s="32" t="s">
        <v>113</v>
      </c>
      <c r="H14" s="38">
        <v>28023</v>
      </c>
      <c r="I14" s="52"/>
      <c r="J14" s="52">
        <f>J15+J17</f>
        <v>498</v>
      </c>
      <c r="K14" s="52">
        <f t="shared" si="0"/>
        <v>28521</v>
      </c>
      <c r="L14" s="53">
        <f t="shared" si="1"/>
        <v>1.0177711165828069</v>
      </c>
    </row>
    <row r="15" spans="1:12" ht="20.100000000000001" customHeight="1">
      <c r="A15" s="32"/>
      <c r="B15" s="33"/>
      <c r="C15" s="33"/>
      <c r="D15" s="33"/>
      <c r="E15" s="33"/>
      <c r="F15" s="34"/>
      <c r="G15" s="36" t="s">
        <v>16</v>
      </c>
      <c r="H15" s="37">
        <v>21182</v>
      </c>
      <c r="I15" s="37"/>
      <c r="J15" s="37">
        <v>284</v>
      </c>
      <c r="K15" s="37">
        <f t="shared" si="0"/>
        <v>21466</v>
      </c>
      <c r="L15" s="54">
        <f t="shared" si="1"/>
        <v>1.0134076102351053</v>
      </c>
    </row>
    <row r="16" spans="1:12" ht="20.100000000000001" customHeight="1">
      <c r="A16" s="32"/>
      <c r="B16" s="33"/>
      <c r="C16" s="33"/>
      <c r="D16" s="33"/>
      <c r="E16" s="33"/>
      <c r="F16" s="34"/>
      <c r="G16" s="36" t="s">
        <v>17</v>
      </c>
      <c r="H16" s="37">
        <v>329</v>
      </c>
      <c r="I16" s="37"/>
      <c r="J16" s="37">
        <v>284</v>
      </c>
      <c r="K16" s="37">
        <f t="shared" si="0"/>
        <v>613</v>
      </c>
      <c r="L16" s="54">
        <f t="shared" si="1"/>
        <v>1.8632218844984803</v>
      </c>
    </row>
    <row r="17" spans="1:12" ht="20.100000000000001" customHeight="1">
      <c r="A17" s="32"/>
      <c r="B17" s="33"/>
      <c r="C17" s="33"/>
      <c r="D17" s="33"/>
      <c r="E17" s="33"/>
      <c r="F17" s="34"/>
      <c r="G17" s="32" t="s">
        <v>18</v>
      </c>
      <c r="H17" s="37">
        <v>6209</v>
      </c>
      <c r="I17" s="52"/>
      <c r="J17" s="37">
        <v>214</v>
      </c>
      <c r="K17" s="37">
        <f t="shared" si="0"/>
        <v>6423</v>
      </c>
      <c r="L17" s="54">
        <f t="shared" si="1"/>
        <v>1.0344660976002578</v>
      </c>
    </row>
    <row r="18" spans="1:12" ht="20.100000000000001" customHeight="1">
      <c r="A18" s="32"/>
      <c r="B18" s="33"/>
      <c r="C18" s="33"/>
      <c r="D18" s="33"/>
      <c r="E18" s="33"/>
      <c r="F18" s="34"/>
      <c r="G18" s="32" t="s">
        <v>19</v>
      </c>
      <c r="H18" s="37">
        <v>6209</v>
      </c>
      <c r="I18" s="52"/>
      <c r="J18" s="37">
        <v>214</v>
      </c>
      <c r="K18" s="37">
        <f t="shared" si="0"/>
        <v>6423</v>
      </c>
      <c r="L18" s="54">
        <f t="shared" si="1"/>
        <v>1.0344660976002578</v>
      </c>
    </row>
    <row r="19" spans="1:12" ht="20.100000000000001" customHeight="1">
      <c r="A19" s="32"/>
      <c r="B19" s="33"/>
      <c r="C19" s="33"/>
      <c r="D19" s="33"/>
      <c r="E19" s="33"/>
      <c r="F19" s="34"/>
      <c r="G19" s="32" t="s">
        <v>20</v>
      </c>
      <c r="H19" s="38">
        <v>45674</v>
      </c>
      <c r="I19" s="52"/>
      <c r="J19" s="52">
        <v>8150</v>
      </c>
      <c r="K19" s="52">
        <f t="shared" si="0"/>
        <v>53824</v>
      </c>
      <c r="L19" s="53">
        <f t="shared" si="1"/>
        <v>1.1784384989271797</v>
      </c>
    </row>
    <row r="20" spans="1:12" ht="20.100000000000001" customHeight="1">
      <c r="A20" s="32"/>
      <c r="B20" s="33"/>
      <c r="C20" s="33"/>
      <c r="D20" s="33"/>
      <c r="E20" s="33"/>
      <c r="F20" s="34"/>
      <c r="G20" s="36" t="s">
        <v>21</v>
      </c>
      <c r="H20" s="37">
        <v>32089</v>
      </c>
      <c r="I20" s="52"/>
      <c r="J20" s="37">
        <v>8150</v>
      </c>
      <c r="K20" s="37">
        <f t="shared" si="0"/>
        <v>40239</v>
      </c>
      <c r="L20" s="54">
        <f t="shared" si="1"/>
        <v>1.25398111502384</v>
      </c>
    </row>
    <row r="21" spans="1:12" ht="20.100000000000001" customHeight="1">
      <c r="A21" s="32"/>
      <c r="B21" s="33"/>
      <c r="C21" s="33"/>
      <c r="D21" s="33"/>
      <c r="E21" s="33"/>
      <c r="F21" s="34"/>
      <c r="G21" s="36" t="s">
        <v>22</v>
      </c>
      <c r="H21" s="37">
        <v>1690</v>
      </c>
      <c r="I21" s="52"/>
      <c r="J21" s="37">
        <v>50</v>
      </c>
      <c r="K21" s="37">
        <f t="shared" si="0"/>
        <v>1740</v>
      </c>
      <c r="L21" s="54">
        <f t="shared" si="1"/>
        <v>1.029585798816568</v>
      </c>
    </row>
    <row r="22" spans="1:12" ht="20.100000000000001" customHeight="1">
      <c r="A22" s="32"/>
      <c r="B22" s="33"/>
      <c r="C22" s="33"/>
      <c r="D22" s="33"/>
      <c r="E22" s="33"/>
      <c r="F22" s="34"/>
      <c r="G22" s="36" t="s">
        <v>23</v>
      </c>
      <c r="H22" s="37">
        <v>5209</v>
      </c>
      <c r="I22" s="52"/>
      <c r="J22" s="37">
        <v>600</v>
      </c>
      <c r="K22" s="37">
        <f t="shared" si="0"/>
        <v>5809</v>
      </c>
      <c r="L22" s="54">
        <f t="shared" si="1"/>
        <v>1.1151852562871953</v>
      </c>
    </row>
    <row r="23" spans="1:12" ht="20.100000000000001" customHeight="1">
      <c r="A23" s="32"/>
      <c r="B23" s="33"/>
      <c r="C23" s="33"/>
      <c r="D23" s="33"/>
      <c r="E23" s="33"/>
      <c r="F23" s="34"/>
      <c r="G23" s="32" t="s">
        <v>24</v>
      </c>
      <c r="H23" s="37">
        <v>6633</v>
      </c>
      <c r="I23" s="52"/>
      <c r="J23" s="37">
        <v>7500</v>
      </c>
      <c r="K23" s="37">
        <f t="shared" si="0"/>
        <v>14133</v>
      </c>
      <c r="L23" s="54">
        <f t="shared" si="1"/>
        <v>2.1307100859339667</v>
      </c>
    </row>
    <row r="24" spans="1:12" ht="20.100000000000001" customHeight="1">
      <c r="A24" s="39"/>
      <c r="B24" s="39"/>
      <c r="C24" s="39"/>
      <c r="D24" s="39"/>
      <c r="E24" s="39"/>
      <c r="F24" s="39"/>
      <c r="G24" s="32" t="s">
        <v>25</v>
      </c>
      <c r="H24" s="38">
        <v>6052</v>
      </c>
      <c r="I24" s="55">
        <v>1000</v>
      </c>
      <c r="J24" s="55">
        <v>1250</v>
      </c>
      <c r="K24" s="52">
        <f t="shared" si="0"/>
        <v>8302</v>
      </c>
      <c r="L24" s="53">
        <f t="shared" si="1"/>
        <v>1.3717779246530073</v>
      </c>
    </row>
    <row r="25" spans="1:12" ht="20.100000000000001" customHeight="1">
      <c r="A25" s="39"/>
      <c r="B25" s="39"/>
      <c r="C25" s="39"/>
      <c r="D25" s="39"/>
      <c r="E25" s="39"/>
      <c r="F25" s="39"/>
      <c r="G25" s="40" t="s">
        <v>26</v>
      </c>
      <c r="H25" s="37">
        <v>4229</v>
      </c>
      <c r="I25" s="56">
        <v>1000</v>
      </c>
      <c r="J25" s="56">
        <v>1250</v>
      </c>
      <c r="K25" s="37">
        <f t="shared" si="0"/>
        <v>6479</v>
      </c>
      <c r="L25" s="54">
        <f t="shared" si="1"/>
        <v>1.5320406715535588</v>
      </c>
    </row>
    <row r="26" spans="1:12" ht="20.100000000000001" customHeight="1">
      <c r="A26" s="39"/>
      <c r="B26" s="39"/>
      <c r="C26" s="39"/>
      <c r="D26" s="39"/>
      <c r="E26" s="39"/>
      <c r="F26" s="39"/>
      <c r="G26" s="40" t="s">
        <v>27</v>
      </c>
      <c r="H26" s="37">
        <v>600</v>
      </c>
      <c r="I26" s="56">
        <v>1000</v>
      </c>
      <c r="J26" s="56">
        <v>1250</v>
      </c>
      <c r="K26" s="37">
        <f t="shared" si="0"/>
        <v>2850</v>
      </c>
      <c r="L26" s="54">
        <f t="shared" si="1"/>
        <v>4.75</v>
      </c>
    </row>
    <row r="27" spans="1:12" ht="20.100000000000001" customHeight="1">
      <c r="A27" s="39"/>
      <c r="B27" s="39"/>
      <c r="C27" s="39"/>
      <c r="D27" s="39"/>
      <c r="E27" s="39"/>
      <c r="F27" s="39"/>
      <c r="G27" s="32" t="s">
        <v>28</v>
      </c>
      <c r="H27" s="38">
        <v>28879</v>
      </c>
      <c r="I27" s="55">
        <f>243+56</f>
        <v>299</v>
      </c>
      <c r="J27" s="55">
        <v>23</v>
      </c>
      <c r="K27" s="52">
        <f t="shared" ref="K27:K36" si="2">H27+I27+J27</f>
        <v>29201</v>
      </c>
      <c r="L27" s="53">
        <f t="shared" ref="L27:L32" si="3">+K27/H27</f>
        <v>1.0111499705668479</v>
      </c>
    </row>
    <row r="28" spans="1:12" ht="20.100000000000001" customHeight="1">
      <c r="A28" s="39"/>
      <c r="B28" s="39"/>
      <c r="C28" s="39"/>
      <c r="D28" s="39"/>
      <c r="E28" s="39"/>
      <c r="F28" s="39"/>
      <c r="G28" s="40" t="s">
        <v>29</v>
      </c>
      <c r="H28" s="41">
        <v>17237</v>
      </c>
      <c r="I28" s="56">
        <f>SUM(I29:I30)</f>
        <v>291</v>
      </c>
      <c r="J28" s="56">
        <v>23</v>
      </c>
      <c r="K28" s="37">
        <f t="shared" si="2"/>
        <v>17551</v>
      </c>
      <c r="L28" s="54">
        <f t="shared" si="3"/>
        <v>1.018216627023264</v>
      </c>
    </row>
    <row r="29" spans="1:12" ht="20.100000000000001" customHeight="1">
      <c r="A29" s="42"/>
      <c r="B29" s="43"/>
      <c r="C29" s="43"/>
      <c r="D29" s="43"/>
      <c r="E29" s="44">
        <f>B29+C29+D29</f>
        <v>0</v>
      </c>
      <c r="F29" s="45"/>
      <c r="G29" s="40" t="s">
        <v>30</v>
      </c>
      <c r="H29" s="41">
        <v>17237</v>
      </c>
      <c r="I29" s="56">
        <v>56</v>
      </c>
      <c r="J29" s="56"/>
      <c r="K29" s="37">
        <f t="shared" si="2"/>
        <v>17293</v>
      </c>
      <c r="L29" s="54">
        <f t="shared" si="3"/>
        <v>1.0032488252016012</v>
      </c>
    </row>
    <row r="30" spans="1:12" ht="20.100000000000001" customHeight="1">
      <c r="A30" s="39"/>
      <c r="B30" s="39"/>
      <c r="C30" s="39"/>
      <c r="D30" s="39"/>
      <c r="E30" s="39"/>
      <c r="F30" s="39"/>
      <c r="G30" s="40" t="s">
        <v>31</v>
      </c>
      <c r="H30" s="41"/>
      <c r="I30" s="56">
        <v>235</v>
      </c>
      <c r="J30" s="56"/>
      <c r="K30" s="37">
        <f t="shared" si="2"/>
        <v>235</v>
      </c>
      <c r="L30" s="54"/>
    </row>
    <row r="31" spans="1:12" ht="20.100000000000001" customHeight="1">
      <c r="A31" s="42"/>
      <c r="B31" s="43"/>
      <c r="C31" s="44"/>
      <c r="D31" s="44"/>
      <c r="E31" s="44"/>
      <c r="F31" s="45"/>
      <c r="G31" s="40" t="s">
        <v>32</v>
      </c>
      <c r="H31" s="41"/>
      <c r="I31" s="56"/>
      <c r="J31" s="56">
        <v>23</v>
      </c>
      <c r="K31" s="37">
        <f t="shared" si="2"/>
        <v>23</v>
      </c>
      <c r="L31" s="54"/>
    </row>
    <row r="32" spans="1:12" ht="20.100000000000001" customHeight="1">
      <c r="A32" s="39"/>
      <c r="B32" s="39"/>
      <c r="C32" s="39"/>
      <c r="D32" s="39"/>
      <c r="E32" s="39"/>
      <c r="F32" s="39"/>
      <c r="G32" s="40" t="s">
        <v>33</v>
      </c>
      <c r="H32" s="41">
        <v>4933</v>
      </c>
      <c r="I32" s="56">
        <v>8</v>
      </c>
      <c r="J32" s="56"/>
      <c r="K32" s="37">
        <f t="shared" si="2"/>
        <v>4941</v>
      </c>
      <c r="L32" s="54">
        <f t="shared" si="3"/>
        <v>1.001621731198054</v>
      </c>
    </row>
    <row r="33" spans="1:12" ht="20.100000000000001" customHeight="1">
      <c r="A33" s="39"/>
      <c r="B33" s="39"/>
      <c r="C33" s="39"/>
      <c r="D33" s="39"/>
      <c r="E33" s="39"/>
      <c r="F33" s="39"/>
      <c r="G33" s="40" t="s">
        <v>34</v>
      </c>
      <c r="H33" s="41">
        <v>1181</v>
      </c>
      <c r="I33" s="56">
        <v>8</v>
      </c>
      <c r="J33" s="56"/>
      <c r="K33" s="37">
        <f t="shared" si="2"/>
        <v>1189</v>
      </c>
      <c r="L33" s="54">
        <f t="shared" ref="L33:L36" si="4">+K33/H33</f>
        <v>1.0067739204064352</v>
      </c>
    </row>
    <row r="34" spans="1:12" ht="20.100000000000001" customHeight="1">
      <c r="A34" s="39"/>
      <c r="B34" s="39"/>
      <c r="C34" s="39"/>
      <c r="D34" s="39"/>
      <c r="E34" s="39"/>
      <c r="F34" s="39"/>
      <c r="G34" s="32" t="s">
        <v>35</v>
      </c>
      <c r="H34" s="38">
        <v>8155</v>
      </c>
      <c r="I34" s="55">
        <f>I35+I37</f>
        <v>3811</v>
      </c>
      <c r="J34" s="55">
        <v>989</v>
      </c>
      <c r="K34" s="52">
        <f t="shared" si="2"/>
        <v>12955</v>
      </c>
      <c r="L34" s="53">
        <f t="shared" si="4"/>
        <v>1.5885959534028204</v>
      </c>
    </row>
    <row r="35" spans="1:12" ht="20.100000000000001" customHeight="1">
      <c r="A35" s="39"/>
      <c r="B35" s="39"/>
      <c r="C35" s="39"/>
      <c r="D35" s="39"/>
      <c r="E35" s="39"/>
      <c r="F35" s="39"/>
      <c r="G35" s="40" t="s">
        <v>36</v>
      </c>
      <c r="H35" s="41">
        <v>2100</v>
      </c>
      <c r="I35" s="56">
        <v>3721</v>
      </c>
      <c r="J35" s="56">
        <v>989</v>
      </c>
      <c r="K35" s="37">
        <f t="shared" si="2"/>
        <v>6810</v>
      </c>
      <c r="L35" s="54">
        <f t="shared" si="4"/>
        <v>3.2428571428571429</v>
      </c>
    </row>
    <row r="36" spans="1:12" ht="20.100000000000001" customHeight="1">
      <c r="A36" s="42"/>
      <c r="B36" s="43"/>
      <c r="C36" s="44"/>
      <c r="D36" s="44"/>
      <c r="E36" s="44"/>
      <c r="F36" s="45"/>
      <c r="G36" s="40" t="s">
        <v>37</v>
      </c>
      <c r="H36" s="41">
        <v>1000</v>
      </c>
      <c r="I36" s="56">
        <v>3721</v>
      </c>
      <c r="J36" s="56">
        <v>989</v>
      </c>
      <c r="K36" s="37">
        <f t="shared" si="2"/>
        <v>5710</v>
      </c>
      <c r="L36" s="54">
        <f t="shared" si="4"/>
        <v>5.71</v>
      </c>
    </row>
    <row r="37" spans="1:12" ht="20.100000000000001" customHeight="1">
      <c r="A37" s="42"/>
      <c r="B37" s="43"/>
      <c r="C37" s="44"/>
      <c r="D37" s="44"/>
      <c r="E37" s="44"/>
      <c r="F37" s="45"/>
      <c r="G37" s="40" t="s">
        <v>38</v>
      </c>
      <c r="H37" s="41"/>
      <c r="I37" s="56">
        <v>90</v>
      </c>
      <c r="J37" s="56"/>
      <c r="K37" s="37">
        <f t="shared" ref="K37:K73" si="5">H37+I37+J37</f>
        <v>90</v>
      </c>
      <c r="L37" s="54"/>
    </row>
    <row r="38" spans="1:12" ht="20.100000000000001" customHeight="1">
      <c r="A38" s="42"/>
      <c r="B38" s="43"/>
      <c r="C38" s="44"/>
      <c r="D38" s="44"/>
      <c r="E38" s="44"/>
      <c r="F38" s="45"/>
      <c r="G38" s="40" t="s">
        <v>39</v>
      </c>
      <c r="H38" s="41"/>
      <c r="I38" s="56">
        <v>90</v>
      </c>
      <c r="J38" s="56"/>
      <c r="K38" s="37">
        <f t="shared" si="5"/>
        <v>90</v>
      </c>
      <c r="L38" s="54"/>
    </row>
    <row r="39" spans="1:12" ht="20.100000000000001" customHeight="1">
      <c r="A39" s="46"/>
      <c r="B39" s="43"/>
      <c r="C39" s="44"/>
      <c r="D39" s="44"/>
      <c r="E39" s="44"/>
      <c r="F39" s="45"/>
      <c r="G39" s="32" t="s">
        <v>40</v>
      </c>
      <c r="H39" s="38">
        <v>99023</v>
      </c>
      <c r="I39" s="55">
        <f>I43+I46</f>
        <v>15047</v>
      </c>
      <c r="J39" s="52">
        <f>J40+J43+J46+J48</f>
        <v>-8641</v>
      </c>
      <c r="K39" s="52">
        <f t="shared" si="5"/>
        <v>105429</v>
      </c>
      <c r="L39" s="53">
        <f t="shared" ref="L39:L49" si="6">+K39/H39</f>
        <v>1.0646920412429435</v>
      </c>
    </row>
    <row r="40" spans="1:12" ht="20.100000000000001" customHeight="1">
      <c r="A40" s="46"/>
      <c r="B40" s="43"/>
      <c r="C40" s="44"/>
      <c r="D40" s="44"/>
      <c r="E40" s="44"/>
      <c r="F40" s="45"/>
      <c r="G40" s="36" t="s">
        <v>41</v>
      </c>
      <c r="H40" s="37">
        <v>58791</v>
      </c>
      <c r="I40" s="56"/>
      <c r="J40" s="37">
        <v>325</v>
      </c>
      <c r="K40" s="37">
        <f t="shared" si="5"/>
        <v>59116</v>
      </c>
      <c r="L40" s="54">
        <f t="shared" si="6"/>
        <v>1.0055280570155296</v>
      </c>
    </row>
    <row r="41" spans="1:12" ht="20.100000000000001" customHeight="1">
      <c r="A41" s="46"/>
      <c r="B41" s="43"/>
      <c r="C41" s="44"/>
      <c r="D41" s="44"/>
      <c r="E41" s="44"/>
      <c r="F41" s="45"/>
      <c r="G41" s="36" t="s">
        <v>42</v>
      </c>
      <c r="H41" s="37">
        <v>18654</v>
      </c>
      <c r="I41" s="56"/>
      <c r="J41" s="56">
        <v>10</v>
      </c>
      <c r="K41" s="37">
        <f t="shared" si="5"/>
        <v>18664</v>
      </c>
      <c r="L41" s="54">
        <f t="shared" si="6"/>
        <v>1.0005360780529644</v>
      </c>
    </row>
    <row r="42" spans="1:12" ht="20.100000000000001" customHeight="1">
      <c r="A42" s="46"/>
      <c r="B42" s="43"/>
      <c r="C42" s="44"/>
      <c r="D42" s="44"/>
      <c r="E42" s="44"/>
      <c r="F42" s="45"/>
      <c r="G42" s="36" t="s">
        <v>43</v>
      </c>
      <c r="H42" s="37">
        <v>4082</v>
      </c>
      <c r="I42" s="56"/>
      <c r="J42" s="56">
        <v>315</v>
      </c>
      <c r="K42" s="37">
        <f t="shared" si="5"/>
        <v>4397</v>
      </c>
      <c r="L42" s="54">
        <f t="shared" si="6"/>
        <v>1.0771680548750613</v>
      </c>
    </row>
    <row r="43" spans="1:12" ht="20.100000000000001" customHeight="1">
      <c r="A43" s="46"/>
      <c r="B43" s="43"/>
      <c r="C43" s="44"/>
      <c r="D43" s="44"/>
      <c r="E43" s="44"/>
      <c r="F43" s="45"/>
      <c r="G43" s="40" t="s">
        <v>44</v>
      </c>
      <c r="H43" s="37">
        <v>10045</v>
      </c>
      <c r="I43" s="56">
        <f>I44+I45</f>
        <v>12320</v>
      </c>
      <c r="J43" s="56"/>
      <c r="K43" s="37">
        <f t="shared" si="5"/>
        <v>22365</v>
      </c>
      <c r="L43" s="54">
        <f t="shared" si="6"/>
        <v>2.2264808362369339</v>
      </c>
    </row>
    <row r="44" spans="1:12" ht="20.100000000000001" customHeight="1">
      <c r="A44" s="46"/>
      <c r="B44" s="43"/>
      <c r="C44" s="44"/>
      <c r="D44" s="44"/>
      <c r="E44" s="44"/>
      <c r="F44" s="45"/>
      <c r="G44" s="40" t="s">
        <v>45</v>
      </c>
      <c r="H44" s="37">
        <v>171</v>
      </c>
      <c r="I44" s="56">
        <f>10940+732+351</f>
        <v>12023</v>
      </c>
      <c r="J44" s="56"/>
      <c r="K44" s="37">
        <f t="shared" si="5"/>
        <v>12194</v>
      </c>
      <c r="L44" s="54">
        <f t="shared" si="6"/>
        <v>71.309941520467831</v>
      </c>
    </row>
    <row r="45" spans="1:12" ht="20.100000000000001" customHeight="1">
      <c r="A45" s="46"/>
      <c r="B45" s="43"/>
      <c r="C45" s="44"/>
      <c r="D45" s="44"/>
      <c r="E45" s="44"/>
      <c r="F45" s="45"/>
      <c r="G45" s="40" t="s">
        <v>46</v>
      </c>
      <c r="H45" s="37">
        <v>9874</v>
      </c>
      <c r="I45" s="56">
        <f>235+49+13</f>
        <v>297</v>
      </c>
      <c r="J45" s="56"/>
      <c r="K45" s="37">
        <f t="shared" si="5"/>
        <v>10171</v>
      </c>
      <c r="L45" s="54">
        <f t="shared" si="6"/>
        <v>1.0300789953413003</v>
      </c>
    </row>
    <row r="46" spans="1:12" ht="20.100000000000001" customHeight="1">
      <c r="A46" s="46"/>
      <c r="B46" s="43"/>
      <c r="C46" s="44"/>
      <c r="D46" s="44"/>
      <c r="E46" s="44"/>
      <c r="F46" s="45"/>
      <c r="G46" s="40" t="s">
        <v>47</v>
      </c>
      <c r="H46" s="37">
        <v>12433</v>
      </c>
      <c r="I46" s="56">
        <v>2727</v>
      </c>
      <c r="J46" s="56">
        <v>857</v>
      </c>
      <c r="K46" s="37">
        <f t="shared" si="5"/>
        <v>16017</v>
      </c>
      <c r="L46" s="54">
        <f t="shared" si="6"/>
        <v>1.288265100941044</v>
      </c>
    </row>
    <row r="47" spans="1:12" ht="20.100000000000001" customHeight="1">
      <c r="A47" s="46"/>
      <c r="B47" s="43"/>
      <c r="C47" s="44"/>
      <c r="D47" s="44"/>
      <c r="E47" s="44"/>
      <c r="F47" s="45"/>
      <c r="G47" s="40" t="s">
        <v>48</v>
      </c>
      <c r="H47" s="37">
        <v>12433</v>
      </c>
      <c r="I47" s="56"/>
      <c r="J47" s="56">
        <v>857</v>
      </c>
      <c r="K47" s="37">
        <f t="shared" si="5"/>
        <v>13290</v>
      </c>
      <c r="L47" s="54">
        <f t="shared" si="6"/>
        <v>1.0689294619158691</v>
      </c>
    </row>
    <row r="48" spans="1:12" ht="20.100000000000001" customHeight="1">
      <c r="A48" s="46"/>
      <c r="B48" s="43"/>
      <c r="C48" s="44"/>
      <c r="D48" s="44"/>
      <c r="E48" s="44"/>
      <c r="F48" s="45"/>
      <c r="G48" s="40" t="s">
        <v>49</v>
      </c>
      <c r="H48" s="37">
        <v>17203</v>
      </c>
      <c r="I48" s="56"/>
      <c r="J48" s="37">
        <f>J49</f>
        <v>-9823</v>
      </c>
      <c r="K48" s="37">
        <f t="shared" si="5"/>
        <v>7380</v>
      </c>
      <c r="L48" s="54">
        <f t="shared" si="6"/>
        <v>0.4289949427425449</v>
      </c>
    </row>
    <row r="49" spans="1:12" ht="20.100000000000001" customHeight="1">
      <c r="A49" s="46"/>
      <c r="B49" s="43"/>
      <c r="C49" s="44"/>
      <c r="D49" s="44"/>
      <c r="E49" s="44"/>
      <c r="F49" s="45"/>
      <c r="G49" s="40" t="s">
        <v>50</v>
      </c>
      <c r="H49" s="37">
        <v>17203</v>
      </c>
      <c r="I49" s="56"/>
      <c r="J49" s="37">
        <v>-9823</v>
      </c>
      <c r="K49" s="37">
        <f t="shared" si="5"/>
        <v>7380</v>
      </c>
      <c r="L49" s="54">
        <f t="shared" si="6"/>
        <v>0.4289949427425449</v>
      </c>
    </row>
    <row r="50" spans="1:12" ht="20.100000000000001" customHeight="1">
      <c r="A50" s="42"/>
      <c r="B50" s="43"/>
      <c r="C50" s="43"/>
      <c r="D50" s="43"/>
      <c r="E50" s="44"/>
      <c r="F50" s="45"/>
      <c r="G50" s="32" t="s">
        <v>51</v>
      </c>
      <c r="H50" s="38">
        <v>15191</v>
      </c>
      <c r="I50" s="58">
        <f>I51+I53</f>
        <v>9325</v>
      </c>
      <c r="J50" s="58"/>
      <c r="K50" s="52">
        <f t="shared" si="5"/>
        <v>24516</v>
      </c>
      <c r="L50" s="53">
        <f t="shared" ref="L50:L63" si="7">+K50/H50</f>
        <v>1.6138503061022975</v>
      </c>
    </row>
    <row r="51" spans="1:12" ht="20.100000000000001" customHeight="1">
      <c r="A51" s="42"/>
      <c r="B51" s="43"/>
      <c r="C51" s="43"/>
      <c r="D51" s="43"/>
      <c r="E51" s="44"/>
      <c r="F51" s="45"/>
      <c r="G51" s="40" t="s">
        <v>52</v>
      </c>
      <c r="H51" s="41">
        <v>1142</v>
      </c>
      <c r="I51" s="57">
        <v>875</v>
      </c>
      <c r="J51" s="57"/>
      <c r="K51" s="37">
        <f t="shared" si="5"/>
        <v>2017</v>
      </c>
      <c r="L51" s="54">
        <f t="shared" si="7"/>
        <v>1.7661996497373029</v>
      </c>
    </row>
    <row r="52" spans="1:12" ht="20.100000000000001" customHeight="1">
      <c r="A52" s="42"/>
      <c r="B52" s="43"/>
      <c r="C52" s="43"/>
      <c r="D52" s="43"/>
      <c r="E52" s="44"/>
      <c r="F52" s="45"/>
      <c r="G52" s="40" t="s">
        <v>53</v>
      </c>
      <c r="H52" s="41"/>
      <c r="I52" s="57">
        <v>875</v>
      </c>
      <c r="J52" s="57"/>
      <c r="K52" s="37">
        <f t="shared" si="5"/>
        <v>875</v>
      </c>
      <c r="L52" s="54"/>
    </row>
    <row r="53" spans="1:12" ht="20.100000000000001" customHeight="1">
      <c r="A53" s="42"/>
      <c r="B53" s="43"/>
      <c r="C53" s="43"/>
      <c r="D53" s="43"/>
      <c r="E53" s="44"/>
      <c r="F53" s="45"/>
      <c r="G53" s="40" t="s">
        <v>54</v>
      </c>
      <c r="H53" s="41">
        <v>3236</v>
      </c>
      <c r="I53" s="56">
        <v>8450</v>
      </c>
      <c r="J53" s="56"/>
      <c r="K53" s="37">
        <f t="shared" si="5"/>
        <v>11686</v>
      </c>
      <c r="L53" s="54">
        <f t="shared" si="7"/>
        <v>3.611248454882571</v>
      </c>
    </row>
    <row r="54" spans="1:12" ht="20.100000000000001" customHeight="1">
      <c r="A54" s="42"/>
      <c r="B54" s="43"/>
      <c r="C54" s="43"/>
      <c r="D54" s="43"/>
      <c r="E54" s="44"/>
      <c r="F54" s="45"/>
      <c r="G54" s="40" t="s">
        <v>55</v>
      </c>
      <c r="H54" s="41">
        <v>3236</v>
      </c>
      <c r="I54" s="56">
        <v>8450</v>
      </c>
      <c r="J54" s="56"/>
      <c r="K54" s="37">
        <f t="shared" si="5"/>
        <v>11686</v>
      </c>
      <c r="L54" s="54">
        <f t="shared" si="7"/>
        <v>3.611248454882571</v>
      </c>
    </row>
    <row r="55" spans="1:12" ht="20.100000000000001" customHeight="1">
      <c r="A55" s="42"/>
      <c r="B55" s="43"/>
      <c r="C55" s="44"/>
      <c r="D55" s="44"/>
      <c r="E55" s="44"/>
      <c r="F55" s="34"/>
      <c r="G55" s="32" t="s">
        <v>56</v>
      </c>
      <c r="H55" s="47">
        <v>3601</v>
      </c>
      <c r="I55" s="55">
        <v>74</v>
      </c>
      <c r="J55" s="55"/>
      <c r="K55" s="52">
        <f t="shared" si="5"/>
        <v>3675</v>
      </c>
      <c r="L55" s="53">
        <f t="shared" si="7"/>
        <v>1.0205498472646488</v>
      </c>
    </row>
    <row r="56" spans="1:12" ht="20.100000000000001" customHeight="1">
      <c r="A56" s="42"/>
      <c r="B56" s="43"/>
      <c r="C56" s="44"/>
      <c r="D56" s="44"/>
      <c r="E56" s="44"/>
      <c r="F56" s="34"/>
      <c r="G56" s="40" t="s">
        <v>57</v>
      </c>
      <c r="H56" s="48">
        <v>1020</v>
      </c>
      <c r="I56" s="56">
        <v>74</v>
      </c>
      <c r="J56" s="56"/>
      <c r="K56" s="37">
        <f t="shared" si="5"/>
        <v>1094</v>
      </c>
      <c r="L56" s="54">
        <f t="shared" si="7"/>
        <v>1.0725490196078431</v>
      </c>
    </row>
    <row r="57" spans="1:12" ht="20.100000000000001" customHeight="1">
      <c r="A57" s="42"/>
      <c r="B57" s="43"/>
      <c r="C57" s="44"/>
      <c r="D57" s="44"/>
      <c r="E57" s="44"/>
      <c r="F57" s="34"/>
      <c r="G57" s="40" t="s">
        <v>58</v>
      </c>
      <c r="H57" s="48">
        <v>698</v>
      </c>
      <c r="I57" s="56">
        <v>74</v>
      </c>
      <c r="J57" s="56"/>
      <c r="K57" s="37">
        <f t="shared" si="5"/>
        <v>772</v>
      </c>
      <c r="L57" s="54">
        <f t="shared" si="7"/>
        <v>1.1060171919770774</v>
      </c>
    </row>
    <row r="58" spans="1:12" ht="20.100000000000001" customHeight="1">
      <c r="A58" s="42"/>
      <c r="B58" s="43"/>
      <c r="C58" s="44"/>
      <c r="D58" s="44"/>
      <c r="E58" s="44"/>
      <c r="F58" s="34"/>
      <c r="G58" s="32" t="s">
        <v>59</v>
      </c>
      <c r="H58" s="47">
        <v>51494</v>
      </c>
      <c r="I58" s="55">
        <f>I59</f>
        <v>21625</v>
      </c>
      <c r="J58" s="52">
        <f>J59</f>
        <v>-43800</v>
      </c>
      <c r="K58" s="52">
        <f t="shared" si="5"/>
        <v>29319</v>
      </c>
      <c r="L58" s="54">
        <f t="shared" si="7"/>
        <v>0.56936730492872956</v>
      </c>
    </row>
    <row r="59" spans="1:12" ht="20.100000000000001" customHeight="1">
      <c r="A59" s="42"/>
      <c r="B59" s="43"/>
      <c r="C59" s="44"/>
      <c r="D59" s="44"/>
      <c r="E59" s="44"/>
      <c r="F59" s="34"/>
      <c r="G59" s="40" t="s">
        <v>60</v>
      </c>
      <c r="H59" s="48">
        <v>45000</v>
      </c>
      <c r="I59" s="56">
        <f>I60</f>
        <v>21625</v>
      </c>
      <c r="J59" s="37">
        <v>-43800</v>
      </c>
      <c r="K59" s="37">
        <f t="shared" si="5"/>
        <v>22825</v>
      </c>
      <c r="L59" s="54">
        <f t="shared" si="7"/>
        <v>0.50722222222222224</v>
      </c>
    </row>
    <row r="60" spans="1:12" ht="20.100000000000001" customHeight="1">
      <c r="A60" s="42"/>
      <c r="B60" s="43"/>
      <c r="C60" s="44"/>
      <c r="D60" s="44"/>
      <c r="E60" s="44"/>
      <c r="F60" s="34"/>
      <c r="G60" s="40" t="s">
        <v>61</v>
      </c>
      <c r="H60" s="49">
        <v>45000</v>
      </c>
      <c r="I60" s="37">
        <v>21625</v>
      </c>
      <c r="J60" s="37">
        <v>-43800</v>
      </c>
      <c r="K60" s="37">
        <f t="shared" si="5"/>
        <v>22825</v>
      </c>
      <c r="L60" s="54">
        <f t="shared" si="7"/>
        <v>0.50722222222222224</v>
      </c>
    </row>
    <row r="61" spans="1:12" ht="20.100000000000001" customHeight="1">
      <c r="A61" s="42"/>
      <c r="B61" s="44"/>
      <c r="C61" s="44"/>
      <c r="D61" s="44"/>
      <c r="E61" s="44"/>
      <c r="F61" s="45"/>
      <c r="G61" s="50" t="s">
        <v>62</v>
      </c>
      <c r="H61" s="47">
        <v>11000</v>
      </c>
      <c r="I61" s="52"/>
      <c r="J61" s="52">
        <v>-3700</v>
      </c>
      <c r="K61" s="52">
        <f t="shared" si="5"/>
        <v>7300</v>
      </c>
      <c r="L61" s="54">
        <f t="shared" si="7"/>
        <v>0.66363636363636369</v>
      </c>
    </row>
    <row r="62" spans="1:12" ht="20.100000000000001" customHeight="1">
      <c r="A62" s="42"/>
      <c r="B62" s="44"/>
      <c r="C62" s="44"/>
      <c r="D62" s="44"/>
      <c r="E62" s="44"/>
      <c r="F62" s="45"/>
      <c r="G62" s="50" t="s">
        <v>63</v>
      </c>
      <c r="H62" s="47">
        <v>155500</v>
      </c>
      <c r="I62" s="52"/>
      <c r="J62" s="52">
        <v>118000</v>
      </c>
      <c r="K62" s="52">
        <f t="shared" si="5"/>
        <v>273500</v>
      </c>
      <c r="L62" s="54">
        <f t="shared" si="7"/>
        <v>1.7588424437299035</v>
      </c>
    </row>
    <row r="63" spans="1:12" ht="20.100000000000001" customHeight="1">
      <c r="A63" s="42"/>
      <c r="B63" s="44"/>
      <c r="C63" s="44"/>
      <c r="D63" s="44"/>
      <c r="E63" s="44"/>
      <c r="F63" s="45"/>
      <c r="G63" s="40" t="s">
        <v>64</v>
      </c>
      <c r="H63" s="48">
        <v>155500</v>
      </c>
      <c r="I63" s="37"/>
      <c r="J63" s="37">
        <v>118000</v>
      </c>
      <c r="K63" s="37">
        <f t="shared" si="5"/>
        <v>273500</v>
      </c>
      <c r="L63" s="54">
        <f t="shared" si="7"/>
        <v>1.7588424437299035</v>
      </c>
    </row>
    <row r="64" spans="1:12" ht="20.100000000000001" customHeight="1">
      <c r="A64" s="59" t="s">
        <v>65</v>
      </c>
      <c r="B64" s="33">
        <f>B65+B66+B67+B68+B71+B72+B73</f>
        <v>390300</v>
      </c>
      <c r="C64" s="33">
        <f>C65+C66+C67+C68+C71+C72+C73</f>
        <v>51181</v>
      </c>
      <c r="D64" s="33">
        <f>D65+D71</f>
        <v>93119</v>
      </c>
      <c r="E64" s="33">
        <f t="shared" ref="E64:E71" si="8">B64+C64+D64</f>
        <v>534600</v>
      </c>
      <c r="F64" s="34">
        <f t="shared" ref="F64:F69" si="9">E64/B64</f>
        <v>1.3697156033820139</v>
      </c>
      <c r="G64" s="59" t="s">
        <v>66</v>
      </c>
      <c r="H64" s="52">
        <f>+SUM(H65:H68)+SUM(H71:H73)</f>
        <v>24200</v>
      </c>
      <c r="I64" s="52">
        <f>+SUM(I65:I68)+SUM(I71:I73)</f>
        <v>0</v>
      </c>
      <c r="J64" s="52"/>
      <c r="K64" s="52">
        <f t="shared" si="5"/>
        <v>24200</v>
      </c>
      <c r="L64" s="53">
        <f>+K64/H64</f>
        <v>1</v>
      </c>
    </row>
    <row r="65" spans="1:12" ht="20.100000000000001" customHeight="1">
      <c r="A65" s="60" t="s">
        <v>67</v>
      </c>
      <c r="B65" s="43">
        <v>72771</v>
      </c>
      <c r="C65" s="44"/>
      <c r="D65" s="44">
        <v>44000</v>
      </c>
      <c r="E65" s="44">
        <f t="shared" si="8"/>
        <v>116771</v>
      </c>
      <c r="F65" s="45">
        <f t="shared" si="9"/>
        <v>1.6046364623270259</v>
      </c>
      <c r="G65" s="60" t="s">
        <v>68</v>
      </c>
      <c r="H65" s="37">
        <v>24200</v>
      </c>
      <c r="I65" s="37"/>
      <c r="J65" s="37"/>
      <c r="K65" s="37">
        <f t="shared" si="5"/>
        <v>24200</v>
      </c>
      <c r="L65" s="54">
        <f>+K65/H65</f>
        <v>1</v>
      </c>
    </row>
    <row r="66" spans="1:12" ht="20.100000000000001" customHeight="1">
      <c r="A66" s="42" t="s">
        <v>69</v>
      </c>
      <c r="B66" s="43"/>
      <c r="C66" s="44"/>
      <c r="D66" s="44"/>
      <c r="E66" s="44">
        <f t="shared" si="8"/>
        <v>0</v>
      </c>
      <c r="F66" s="45"/>
      <c r="G66" s="60" t="s">
        <v>70</v>
      </c>
      <c r="H66" s="37"/>
      <c r="I66" s="37"/>
      <c r="J66" s="37"/>
      <c r="K66" s="52">
        <f t="shared" si="5"/>
        <v>0</v>
      </c>
      <c r="L66" s="45"/>
    </row>
    <row r="67" spans="1:12" ht="20.100000000000001" customHeight="1">
      <c r="A67" s="46" t="s">
        <v>71</v>
      </c>
      <c r="B67" s="43"/>
      <c r="C67" s="44"/>
      <c r="D67" s="44"/>
      <c r="E67" s="44">
        <f t="shared" si="8"/>
        <v>0</v>
      </c>
      <c r="F67" s="45"/>
      <c r="G67" s="60" t="s">
        <v>72</v>
      </c>
      <c r="H67" s="37"/>
      <c r="I67" s="37"/>
      <c r="J67" s="37"/>
      <c r="K67" s="52">
        <f t="shared" si="5"/>
        <v>0</v>
      </c>
      <c r="L67" s="45"/>
    </row>
    <row r="68" spans="1:12" ht="20.100000000000001" customHeight="1">
      <c r="A68" s="42" t="s">
        <v>73</v>
      </c>
      <c r="B68" s="43">
        <f>B69+B70</f>
        <v>12529</v>
      </c>
      <c r="C68" s="43">
        <f>C69+C70</f>
        <v>0</v>
      </c>
      <c r="D68" s="43"/>
      <c r="E68" s="44">
        <f t="shared" si="8"/>
        <v>12529</v>
      </c>
      <c r="F68" s="45">
        <f t="shared" si="9"/>
        <v>1</v>
      </c>
      <c r="G68" s="60" t="s">
        <v>74</v>
      </c>
      <c r="H68" s="37">
        <f>+H69+H70</f>
        <v>0</v>
      </c>
      <c r="I68" s="37">
        <f>+I69+I70</f>
        <v>0</v>
      </c>
      <c r="J68" s="37"/>
      <c r="K68" s="52">
        <f t="shared" si="5"/>
        <v>0</v>
      </c>
      <c r="L68" s="45"/>
    </row>
    <row r="69" spans="1:12" ht="20.100000000000001" customHeight="1">
      <c r="A69" s="42" t="s">
        <v>75</v>
      </c>
      <c r="B69" s="43">
        <v>12529</v>
      </c>
      <c r="C69" s="44"/>
      <c r="D69" s="44"/>
      <c r="E69" s="44">
        <f t="shared" si="8"/>
        <v>12529</v>
      </c>
      <c r="F69" s="45">
        <f t="shared" si="9"/>
        <v>1</v>
      </c>
      <c r="G69" s="60" t="s">
        <v>76</v>
      </c>
      <c r="H69" s="37"/>
      <c r="I69" s="37"/>
      <c r="J69" s="37"/>
      <c r="K69" s="52">
        <f t="shared" si="5"/>
        <v>0</v>
      </c>
      <c r="L69" s="45"/>
    </row>
    <row r="70" spans="1:12" ht="20.100000000000001" customHeight="1">
      <c r="A70" s="42" t="s">
        <v>77</v>
      </c>
      <c r="B70" s="43"/>
      <c r="C70" s="44"/>
      <c r="D70" s="44"/>
      <c r="E70" s="44">
        <f t="shared" si="8"/>
        <v>0</v>
      </c>
      <c r="F70" s="45"/>
      <c r="G70" s="60" t="s">
        <v>77</v>
      </c>
      <c r="H70" s="37"/>
      <c r="I70" s="37"/>
      <c r="J70" s="37"/>
      <c r="K70" s="52">
        <f t="shared" si="5"/>
        <v>0</v>
      </c>
      <c r="L70" s="45"/>
    </row>
    <row r="71" spans="1:12" ht="20.100000000000001" customHeight="1">
      <c r="A71" s="42" t="s">
        <v>78</v>
      </c>
      <c r="B71" s="43">
        <v>305000</v>
      </c>
      <c r="C71" s="44">
        <v>51181</v>
      </c>
      <c r="D71" s="44">
        <v>49119</v>
      </c>
      <c r="E71" s="44">
        <f t="shared" si="8"/>
        <v>405300</v>
      </c>
      <c r="F71" s="45">
        <f>E71/B71</f>
        <v>1.3288524590163935</v>
      </c>
      <c r="G71" s="42" t="s">
        <v>79</v>
      </c>
      <c r="H71" s="37"/>
      <c r="I71" s="37"/>
      <c r="J71" s="37"/>
      <c r="K71" s="52">
        <f t="shared" si="5"/>
        <v>0</v>
      </c>
      <c r="L71" s="45"/>
    </row>
    <row r="72" spans="1:12" ht="20.100000000000001" customHeight="1">
      <c r="A72" s="42" t="s">
        <v>80</v>
      </c>
      <c r="B72" s="44"/>
      <c r="C72" s="44"/>
      <c r="D72" s="44"/>
      <c r="E72" s="44">
        <f>B72+C72</f>
        <v>0</v>
      </c>
      <c r="F72" s="45"/>
      <c r="G72" s="42" t="s">
        <v>81</v>
      </c>
      <c r="H72" s="37"/>
      <c r="I72" s="37"/>
      <c r="J72" s="37"/>
      <c r="K72" s="52">
        <f t="shared" si="5"/>
        <v>0</v>
      </c>
      <c r="L72" s="45"/>
    </row>
    <row r="73" spans="1:12" ht="20.100000000000001" customHeight="1">
      <c r="A73" s="42" t="s">
        <v>82</v>
      </c>
      <c r="B73" s="44"/>
      <c r="C73" s="44"/>
      <c r="D73" s="44"/>
      <c r="E73" s="44">
        <f>B73+C73</f>
        <v>0</v>
      </c>
      <c r="F73" s="45"/>
      <c r="G73" s="42" t="s">
        <v>83</v>
      </c>
      <c r="H73" s="37"/>
      <c r="I73" s="37"/>
      <c r="J73" s="37"/>
      <c r="K73" s="52">
        <f t="shared" si="5"/>
        <v>0</v>
      </c>
      <c r="L73" s="45"/>
    </row>
    <row r="74" spans="1:12" s="30" customFormat="1" ht="20.100000000000001" customHeight="1">
      <c r="A74" s="61" t="s">
        <v>84</v>
      </c>
      <c r="B74" s="33">
        <f>+B7+B64</f>
        <v>536500</v>
      </c>
      <c r="C74" s="33">
        <f>+C7+C64</f>
        <v>51181</v>
      </c>
      <c r="D74" s="33">
        <f>D7+D64</f>
        <v>93119</v>
      </c>
      <c r="E74" s="33">
        <f>+E7+E64</f>
        <v>680800</v>
      </c>
      <c r="F74" s="34">
        <f>E74/B74</f>
        <v>1.2689655172413794</v>
      </c>
      <c r="G74" s="61" t="s">
        <v>85</v>
      </c>
      <c r="H74" s="52">
        <f>+H7+H64</f>
        <v>536500</v>
      </c>
      <c r="I74" s="52">
        <f>I7+I64</f>
        <v>51181</v>
      </c>
      <c r="J74" s="52">
        <f>J7+J64</f>
        <v>93119</v>
      </c>
      <c r="K74" s="52">
        <f>H74+I74+J74</f>
        <v>680800</v>
      </c>
      <c r="L74" s="34">
        <f>K74/H74</f>
        <v>1.2689655172413794</v>
      </c>
    </row>
    <row r="75" spans="1:12" ht="20.100000000000001" customHeight="1"/>
    <row r="76" spans="1:12" ht="20.100000000000001" customHeight="1"/>
    <row r="77" spans="1:12" ht="20.100000000000001" customHeight="1"/>
    <row r="78" spans="1:12" ht="20.100000000000001" customHeight="1"/>
    <row r="79" spans="1:12" ht="20.100000000000001" customHeight="1"/>
    <row r="80" spans="1:12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</sheetData>
  <mergeCells count="15">
    <mergeCell ref="A2:L2"/>
    <mergeCell ref="A4:F4"/>
    <mergeCell ref="G4:L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honeticPr fontId="25" type="noConversion"/>
  <printOptions horizontalCentered="1"/>
  <pageMargins left="0.19685039370078741" right="0.19685039370078741" top="0.19685039370078741" bottom="0.19685039370078741" header="0.11811023622047245" footer="0.31496062992125984"/>
  <pageSetup paperSize="9" scale="65" fitToHeight="0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2"/>
  <sheetViews>
    <sheetView showGridLines="0" showZeros="0" zoomScale="70" zoomScaleNormal="70" workbookViewId="0">
      <pane ySplit="5" topLeftCell="A6" activePane="bottomLeft" state="frozen"/>
      <selection pane="bottomLeft" activeCell="A4" sqref="A4:F4"/>
    </sheetView>
  </sheetViews>
  <sheetFormatPr defaultColWidth="9" defaultRowHeight="14.25"/>
  <cols>
    <col min="1" max="1" width="34.5" style="1" customWidth="1"/>
    <col min="2" max="2" width="13.625" style="1" customWidth="1"/>
    <col min="3" max="4" width="12.625" style="1" customWidth="1"/>
    <col min="5" max="5" width="12.25" style="1" customWidth="1"/>
    <col min="6" max="6" width="17.125" style="2" customWidth="1"/>
    <col min="7" max="7" width="39.625" style="3" customWidth="1"/>
    <col min="8" max="9" width="13.625" style="1" customWidth="1"/>
    <col min="10" max="10" width="12.75" style="1" customWidth="1"/>
    <col min="11" max="11" width="13.25" style="1" customWidth="1"/>
    <col min="12" max="12" width="20" style="1" customWidth="1"/>
    <col min="13" max="16384" width="9" style="1"/>
  </cols>
  <sheetData>
    <row r="1" spans="1:12">
      <c r="L1" s="25" t="s">
        <v>86</v>
      </c>
    </row>
    <row r="2" spans="1:12" ht="29.25" customHeight="1">
      <c r="A2" s="72" t="s">
        <v>108</v>
      </c>
      <c r="B2" s="72"/>
      <c r="C2" s="72"/>
      <c r="D2" s="72"/>
      <c r="E2" s="72"/>
      <c r="F2" s="72"/>
      <c r="G2" s="73"/>
      <c r="H2" s="72"/>
      <c r="I2" s="72"/>
      <c r="J2" s="72"/>
      <c r="K2" s="72"/>
      <c r="L2" s="72"/>
    </row>
    <row r="3" spans="1:12" ht="18" customHeight="1">
      <c r="A3" s="4"/>
      <c r="L3" s="26" t="s">
        <v>1</v>
      </c>
    </row>
    <row r="4" spans="1:12" ht="26.25" customHeight="1">
      <c r="A4" s="74" t="s">
        <v>109</v>
      </c>
      <c r="B4" s="75"/>
      <c r="C4" s="75"/>
      <c r="D4" s="75"/>
      <c r="E4" s="75"/>
      <c r="F4" s="76"/>
      <c r="G4" s="77" t="s">
        <v>110</v>
      </c>
      <c r="H4" s="75"/>
      <c r="I4" s="75"/>
      <c r="J4" s="75"/>
      <c r="K4" s="75"/>
      <c r="L4" s="76"/>
    </row>
    <row r="5" spans="1:12" ht="60" customHeight="1">
      <c r="A5" s="5" t="s">
        <v>87</v>
      </c>
      <c r="B5" s="6" t="s">
        <v>3</v>
      </c>
      <c r="C5" s="6" t="s">
        <v>4</v>
      </c>
      <c r="D5" s="6" t="s">
        <v>88</v>
      </c>
      <c r="E5" s="6" t="s">
        <v>6</v>
      </c>
      <c r="F5" s="7" t="s">
        <v>89</v>
      </c>
      <c r="G5" s="8" t="s">
        <v>87</v>
      </c>
      <c r="H5" s="6" t="s">
        <v>3</v>
      </c>
      <c r="I5" s="6" t="s">
        <v>4</v>
      </c>
      <c r="J5" s="6" t="s">
        <v>5</v>
      </c>
      <c r="K5" s="6" t="s">
        <v>6</v>
      </c>
      <c r="L5" s="6" t="s">
        <v>7</v>
      </c>
    </row>
    <row r="6" spans="1:12" ht="27.75" customHeight="1">
      <c r="A6" s="5" t="s">
        <v>90</v>
      </c>
      <c r="B6" s="9">
        <v>725</v>
      </c>
      <c r="C6" s="9"/>
      <c r="D6" s="9">
        <v>0</v>
      </c>
      <c r="E6" s="9">
        <f>B6+C6</f>
        <v>725</v>
      </c>
      <c r="F6" s="10">
        <f>E6/B6</f>
        <v>1</v>
      </c>
      <c r="G6" s="8" t="s">
        <v>91</v>
      </c>
      <c r="H6" s="9">
        <v>70000</v>
      </c>
      <c r="I6" s="9">
        <v>0</v>
      </c>
      <c r="J6" s="9">
        <v>-40820</v>
      </c>
      <c r="K6" s="9">
        <f t="shared" ref="K6:K12" si="0">H6+I6+J6</f>
        <v>29180</v>
      </c>
      <c r="L6" s="27">
        <f t="shared" ref="L6:L12" si="1">+K6/H6</f>
        <v>0.41685714285714287</v>
      </c>
    </row>
    <row r="7" spans="1:12" ht="27.75" customHeight="1">
      <c r="A7" s="5"/>
      <c r="B7" s="9"/>
      <c r="C7" s="9"/>
      <c r="D7" s="9"/>
      <c r="E7" s="9"/>
      <c r="F7" s="10"/>
      <c r="G7" s="11" t="s">
        <v>92</v>
      </c>
      <c r="H7" s="9">
        <v>67725</v>
      </c>
      <c r="I7" s="9"/>
      <c r="J7" s="9">
        <v>-40000</v>
      </c>
      <c r="K7" s="9">
        <f t="shared" si="0"/>
        <v>27725</v>
      </c>
      <c r="L7" s="27">
        <f t="shared" si="1"/>
        <v>0.40937615356220008</v>
      </c>
    </row>
    <row r="8" spans="1:12" ht="27.75" customHeight="1">
      <c r="A8" s="5"/>
      <c r="B8" s="9"/>
      <c r="C8" s="9"/>
      <c r="D8" s="9"/>
      <c r="E8" s="9"/>
      <c r="F8" s="10"/>
      <c r="G8" s="12" t="s">
        <v>93</v>
      </c>
      <c r="H8" s="9">
        <v>67000</v>
      </c>
      <c r="I8" s="9"/>
      <c r="J8" s="9">
        <v>-40000</v>
      </c>
      <c r="K8" s="9">
        <f t="shared" si="0"/>
        <v>27000</v>
      </c>
      <c r="L8" s="27">
        <f t="shared" si="1"/>
        <v>0.40298507462686567</v>
      </c>
    </row>
    <row r="9" spans="1:12" ht="27.75" customHeight="1">
      <c r="A9" s="5"/>
      <c r="B9" s="9"/>
      <c r="C9" s="9"/>
      <c r="D9" s="9"/>
      <c r="E9" s="9"/>
      <c r="F9" s="10"/>
      <c r="G9" s="13" t="s">
        <v>94</v>
      </c>
      <c r="H9" s="14">
        <v>15000</v>
      </c>
      <c r="I9" s="9"/>
      <c r="J9" s="14">
        <v>-10000</v>
      </c>
      <c r="K9" s="14">
        <f t="shared" si="0"/>
        <v>5000</v>
      </c>
      <c r="L9" s="28">
        <f t="shared" si="1"/>
        <v>0.33333333333333331</v>
      </c>
    </row>
    <row r="10" spans="1:12" ht="27.75" customHeight="1">
      <c r="A10" s="5"/>
      <c r="B10" s="9"/>
      <c r="C10" s="9"/>
      <c r="D10" s="9"/>
      <c r="E10" s="9"/>
      <c r="F10" s="10"/>
      <c r="G10" s="13" t="s">
        <v>95</v>
      </c>
      <c r="H10" s="14">
        <v>52000</v>
      </c>
      <c r="I10" s="9"/>
      <c r="J10" s="14">
        <v>-30000</v>
      </c>
      <c r="K10" s="14">
        <f t="shared" si="0"/>
        <v>22000</v>
      </c>
      <c r="L10" s="28">
        <f t="shared" si="1"/>
        <v>0.42307692307692307</v>
      </c>
    </row>
    <row r="11" spans="1:12" ht="27.75" customHeight="1">
      <c r="A11" s="5"/>
      <c r="B11" s="9"/>
      <c r="C11" s="9"/>
      <c r="D11" s="9"/>
      <c r="E11" s="9"/>
      <c r="F11" s="10"/>
      <c r="G11" s="11" t="s">
        <v>96</v>
      </c>
      <c r="H11" s="9">
        <v>2275</v>
      </c>
      <c r="I11" s="9"/>
      <c r="J11" s="9">
        <v>-820</v>
      </c>
      <c r="K11" s="9">
        <f t="shared" si="0"/>
        <v>1455</v>
      </c>
      <c r="L11" s="27">
        <f t="shared" si="1"/>
        <v>0.63956043956043951</v>
      </c>
    </row>
    <row r="12" spans="1:12" ht="27.75" customHeight="1">
      <c r="A12" s="5"/>
      <c r="B12" s="9"/>
      <c r="C12" s="9"/>
      <c r="D12" s="9"/>
      <c r="E12" s="9"/>
      <c r="F12" s="10"/>
      <c r="G12" s="11" t="s">
        <v>97</v>
      </c>
      <c r="H12" s="9">
        <v>958</v>
      </c>
      <c r="I12" s="9"/>
      <c r="J12" s="9">
        <v>-820</v>
      </c>
      <c r="K12" s="9">
        <f t="shared" si="0"/>
        <v>138</v>
      </c>
      <c r="L12" s="27">
        <f t="shared" si="1"/>
        <v>0.1440501043841336</v>
      </c>
    </row>
    <row r="13" spans="1:12" ht="21.75" customHeight="1">
      <c r="A13" s="15" t="s">
        <v>65</v>
      </c>
      <c r="B13" s="9">
        <v>322480</v>
      </c>
      <c r="C13" s="9">
        <f>+C14+C17+C18</f>
        <v>0</v>
      </c>
      <c r="D13" s="9"/>
      <c r="E13" s="9">
        <f t="shared" ref="E13:E15" si="2">B13+C13</f>
        <v>322480</v>
      </c>
      <c r="F13" s="10">
        <f t="shared" ref="F13:F15" si="3">E13/B13</f>
        <v>1</v>
      </c>
      <c r="G13" s="16" t="s">
        <v>66</v>
      </c>
      <c r="H13" s="9">
        <f>H14+H17+H18</f>
        <v>253205</v>
      </c>
      <c r="I13" s="9">
        <f>SUM(I14:I18)</f>
        <v>0</v>
      </c>
      <c r="J13" s="9">
        <v>40820</v>
      </c>
      <c r="K13" s="9">
        <f t="shared" ref="K13:K19" si="4">H13+I13+J13</f>
        <v>294025</v>
      </c>
      <c r="L13" s="27">
        <f t="shared" ref="L13:L19" si="5">+K13/H13</f>
        <v>1.1612132461839222</v>
      </c>
    </row>
    <row r="14" spans="1:12" ht="21.75" customHeight="1">
      <c r="A14" s="17" t="s">
        <v>98</v>
      </c>
      <c r="B14" s="14">
        <f>B15+B16</f>
        <v>1185</v>
      </c>
      <c r="C14" s="14">
        <f>C15+C16</f>
        <v>0</v>
      </c>
      <c r="D14" s="14"/>
      <c r="E14" s="14">
        <f t="shared" si="2"/>
        <v>1185</v>
      </c>
      <c r="F14" s="18">
        <f t="shared" si="3"/>
        <v>1</v>
      </c>
      <c r="G14" s="19" t="s">
        <v>99</v>
      </c>
      <c r="H14" s="14"/>
      <c r="I14" s="14"/>
      <c r="J14" s="14"/>
      <c r="K14" s="9">
        <f t="shared" si="4"/>
        <v>0</v>
      </c>
      <c r="L14" s="27"/>
    </row>
    <row r="15" spans="1:12" ht="21.75" customHeight="1">
      <c r="A15" s="17" t="s">
        <v>100</v>
      </c>
      <c r="B15" s="14">
        <v>1185</v>
      </c>
      <c r="C15" s="14"/>
      <c r="D15" s="14"/>
      <c r="E15" s="14">
        <f t="shared" si="2"/>
        <v>1185</v>
      </c>
      <c r="F15" s="18">
        <f t="shared" si="3"/>
        <v>1</v>
      </c>
      <c r="G15" s="19" t="s">
        <v>101</v>
      </c>
      <c r="H15" s="14"/>
      <c r="I15" s="14"/>
      <c r="J15" s="14"/>
      <c r="K15" s="9">
        <f t="shared" si="4"/>
        <v>0</v>
      </c>
      <c r="L15" s="27"/>
    </row>
    <row r="16" spans="1:12" ht="21.75" customHeight="1">
      <c r="A16" s="17" t="s">
        <v>102</v>
      </c>
      <c r="B16" s="14"/>
      <c r="C16" s="14"/>
      <c r="D16" s="14"/>
      <c r="E16" s="14"/>
      <c r="F16" s="18"/>
      <c r="G16" s="19" t="s">
        <v>103</v>
      </c>
      <c r="H16" s="14"/>
      <c r="I16" s="14"/>
      <c r="J16" s="14"/>
      <c r="K16" s="9">
        <f t="shared" si="4"/>
        <v>0</v>
      </c>
      <c r="L16" s="27"/>
    </row>
    <row r="17" spans="1:12" ht="21.75" customHeight="1">
      <c r="A17" s="17" t="s">
        <v>104</v>
      </c>
      <c r="B17" s="14">
        <v>321295</v>
      </c>
      <c r="C17" s="14"/>
      <c r="D17" s="14"/>
      <c r="E17" s="14">
        <f>B17+C17</f>
        <v>321295</v>
      </c>
      <c r="F17" s="18">
        <f>E17/B17</f>
        <v>1</v>
      </c>
      <c r="G17" s="19" t="s">
        <v>105</v>
      </c>
      <c r="H17" s="14">
        <v>173000</v>
      </c>
      <c r="I17" s="14"/>
      <c r="J17" s="14">
        <v>40820</v>
      </c>
      <c r="K17" s="14">
        <f t="shared" si="4"/>
        <v>213820</v>
      </c>
      <c r="L17" s="28">
        <f t="shared" si="5"/>
        <v>1.2359537572254335</v>
      </c>
    </row>
    <row r="18" spans="1:12" ht="21.75" customHeight="1">
      <c r="A18" s="17" t="s">
        <v>106</v>
      </c>
      <c r="B18" s="14"/>
      <c r="C18" s="14"/>
      <c r="D18" s="14"/>
      <c r="E18" s="14"/>
      <c r="F18" s="18"/>
      <c r="G18" s="19" t="s">
        <v>107</v>
      </c>
      <c r="H18" s="14">
        <v>80205</v>
      </c>
      <c r="I18" s="14"/>
      <c r="J18" s="14"/>
      <c r="K18" s="14">
        <f t="shared" si="4"/>
        <v>80205</v>
      </c>
      <c r="L18" s="28">
        <f t="shared" si="5"/>
        <v>1</v>
      </c>
    </row>
    <row r="19" spans="1:12" ht="21.75" customHeight="1">
      <c r="A19" s="5" t="s">
        <v>84</v>
      </c>
      <c r="B19" s="9">
        <f>+B6+B13</f>
        <v>323205</v>
      </c>
      <c r="C19" s="9">
        <f>+C6+C13</f>
        <v>0</v>
      </c>
      <c r="D19" s="9">
        <v>0</v>
      </c>
      <c r="E19" s="9">
        <f>+E6+E13</f>
        <v>323205</v>
      </c>
      <c r="F19" s="10">
        <f>E19/B19</f>
        <v>1</v>
      </c>
      <c r="G19" s="8" t="s">
        <v>85</v>
      </c>
      <c r="H19" s="9">
        <f>+H6+H13</f>
        <v>323205</v>
      </c>
      <c r="I19" s="9">
        <f>+I6+I13</f>
        <v>0</v>
      </c>
      <c r="J19" s="9">
        <v>0</v>
      </c>
      <c r="K19" s="9">
        <f t="shared" si="4"/>
        <v>323205</v>
      </c>
      <c r="L19" s="27">
        <f t="shared" si="5"/>
        <v>1</v>
      </c>
    </row>
    <row r="20" spans="1:12" ht="31.15" customHeight="1">
      <c r="A20" s="20"/>
      <c r="B20" s="20"/>
      <c r="C20" s="20"/>
      <c r="D20" s="20"/>
      <c r="E20" s="20"/>
      <c r="F20" s="21"/>
      <c r="G20" s="22"/>
      <c r="H20" s="20"/>
      <c r="I20" s="20"/>
      <c r="J20" s="20"/>
      <c r="K20" s="20"/>
      <c r="L20" s="20"/>
    </row>
    <row r="21" spans="1:12" ht="24" customHeight="1">
      <c r="A21" s="23"/>
    </row>
    <row r="22" spans="1:12" ht="24" customHeight="1">
      <c r="H22" s="24"/>
    </row>
  </sheetData>
  <mergeCells count="3">
    <mergeCell ref="A2:L2"/>
    <mergeCell ref="A4:F4"/>
    <mergeCell ref="G4:L4"/>
  </mergeCells>
  <phoneticPr fontId="25" type="noConversion"/>
  <printOptions horizontalCentered="1" verticalCentered="1"/>
  <pageMargins left="0.19685039370078741" right="0.19685039370078741" top="0.19685039370078741" bottom="0.19685039370078741" header="0.11811023622047245" footer="0.31496062992125984"/>
  <pageSetup paperSize="9" scale="6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表一</vt:lpstr>
      <vt:lpstr>表二</vt:lpstr>
      <vt:lpstr>表二!Print_Titles</vt:lpstr>
      <vt:lpstr>表一!Print_Titles</vt:lpstr>
    </vt:vector>
  </TitlesOfParts>
  <Company>MC SYSTEM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崔璐</cp:lastModifiedBy>
  <cp:revision>1</cp:revision>
  <cp:lastPrinted>2016-09-29T08:46:16Z</cp:lastPrinted>
  <dcterms:created xsi:type="dcterms:W3CDTF">2006-02-13T05:15:25Z</dcterms:created>
  <dcterms:modified xsi:type="dcterms:W3CDTF">2016-10-18T01:04:02Z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2052-10.1.0.5975</vt:lpwstr>
  </property>
</Properties>
</file>