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封面" sheetId="28" r:id="rId1"/>
    <sheet name="自动生成投资报表（免填）" sheetId="1" r:id="rId2"/>
    <sheet name="固定资产投资统计台账" sheetId="3" r:id="rId3"/>
    <sheet name="固定资产投资项目情况原始数据表" sheetId="4" r:id="rId4"/>
  </sheets>
  <definedNames>
    <definedName name="_xlnm.Print_Area" localSheetId="0">封面!$A$1:$A$23</definedName>
    <definedName name="_xlnm.Print_Area" localSheetId="3">固定资产投资项目情况原始数据表!$A$1:$K$11</definedName>
  </definedNames>
  <calcPr calcId="144525"/>
</workbook>
</file>

<file path=xl/sharedStrings.xml><?xml version="1.0" encoding="utf-8"?>
<sst xmlns="http://schemas.openxmlformats.org/spreadsheetml/2006/main" count="157" uniqueCount="100">
  <si>
    <t>XX项目固定资产投资统计台账</t>
  </si>
  <si>
    <t>XX公司</t>
  </si>
  <si>
    <t>2023年</t>
  </si>
  <si>
    <t>填    报    说    明</t>
  </si>
  <si>
    <t>1.请在1月数据表中填写“单位详细名称”、“项目代码”、“项目名称”、“建筑安装工程填报依据”。</t>
  </si>
  <si>
    <t>2.审核关系：107本年完成投资=108建筑工程+109安装工程+110设备工器具购置+112其他费用。</t>
  </si>
  <si>
    <t>3.调查单位可在两种依据中择一计算填报建筑安装工程投资，并在整个项目建设周期保持统计口径一致。</t>
  </si>
  <si>
    <r>
      <rPr>
        <sz val="14"/>
        <rFont val="仿宋_GB2312"/>
        <charset val="134"/>
      </rPr>
      <t>4.建筑工程及安装工程的填报依据为：</t>
    </r>
    <r>
      <rPr>
        <sz val="14"/>
        <color theme="1"/>
        <rFont val="仿宋_GB2312"/>
        <charset val="134"/>
      </rPr>
      <t>①工程结算单或进度单；②会计科目或支付凭证。</t>
    </r>
  </si>
  <si>
    <t>5.以工程结算单或进度单为依据的，按照三方（建设方、施工方、监理方）签字认定的签章中最后一方签章时间为计量时点。</t>
  </si>
  <si>
    <t>6.以会计科目为计量依据的，按照入账时间为计量时点。</t>
  </si>
  <si>
    <t>7.以支付凭证为依据的，按照开票日期为计量时点。</t>
  </si>
  <si>
    <t>8.本表金额填报单位为“万元”。</t>
  </si>
  <si>
    <t>9.各月填报表中，各笔金额必须对应选择“建筑工程”、“安装工程”、“设备购置”、“其他费用-建设用地费”、“其他费用-非建设用地费”等选项。</t>
  </si>
  <si>
    <t>固定资产投资项目情况（206表）</t>
  </si>
  <si>
    <t>单位详细名称</t>
  </si>
  <si>
    <t>项目代码：</t>
  </si>
  <si>
    <t>项目名称：</t>
  </si>
  <si>
    <t>月</t>
  </si>
  <si>
    <t>建筑安装工程填报依据</t>
  </si>
  <si>
    <t>1工程结算单或进度单          2会计科目或支付凭证</t>
  </si>
  <si>
    <t>二、项目投资情况</t>
  </si>
  <si>
    <t>指标名称</t>
  </si>
  <si>
    <t>计量单位</t>
  </si>
  <si>
    <t>代码</t>
  </si>
  <si>
    <t>1—本月</t>
  </si>
  <si>
    <t>甲</t>
  </si>
  <si>
    <t>乙</t>
  </si>
  <si>
    <t>丙</t>
  </si>
  <si>
    <t>计划总投资</t>
  </si>
  <si>
    <t>万元</t>
  </si>
  <si>
    <t>上年末结余资金</t>
  </si>
  <si>
    <t>自开始建设累计完成投资</t>
  </si>
  <si>
    <t>本年实际到位资金</t>
  </si>
  <si>
    <t>本年完成投资</t>
  </si>
  <si>
    <t xml:space="preserve">  国家预算资金</t>
  </si>
  <si>
    <t xml:space="preserve">  其中：本月完成投资</t>
  </si>
  <si>
    <t xml:space="preserve">    其中：中央预算资金 </t>
  </si>
  <si>
    <t xml:space="preserve">  其中：住宅</t>
  </si>
  <si>
    <t xml:space="preserve">  国内贷款</t>
  </si>
  <si>
    <t>按构成分：</t>
  </si>
  <si>
    <t xml:space="preserve">  利用外资</t>
  </si>
  <si>
    <t>建筑工程</t>
  </si>
  <si>
    <t xml:space="preserve">  自筹资金</t>
  </si>
  <si>
    <t>安装工程</t>
  </si>
  <si>
    <t xml:space="preserve">  其他资金来源</t>
  </si>
  <si>
    <t>设备工器具购置</t>
  </si>
  <si>
    <t xml:space="preserve">    其中：债券</t>
  </si>
  <si>
    <t xml:space="preserve">  其中：购置旧设备</t>
  </si>
  <si>
    <t>各项应付款合计</t>
  </si>
  <si>
    <t>其他费用</t>
  </si>
  <si>
    <t xml:space="preserve">  其中：工程款</t>
  </si>
  <si>
    <t xml:space="preserve">  其中：旧建筑物购置费</t>
  </si>
  <si>
    <t xml:space="preserve">  其中：建设用地费</t>
  </si>
  <si>
    <t>本年新增固定资产</t>
  </si>
  <si>
    <t>固定资产投资统计台账</t>
  </si>
  <si>
    <t>单位详细名称（盖章）：</t>
  </si>
  <si>
    <t>建筑安装工程填报依据:</t>
  </si>
  <si>
    <t>月份</t>
  </si>
  <si>
    <t>本年完成投资（万元）[当月]</t>
  </si>
  <si>
    <t>本年完成投资（万元）
[1-本月]</t>
  </si>
  <si>
    <t>其他费用-建设用地费</t>
  </si>
  <si>
    <t>其中：住宅</t>
  </si>
  <si>
    <t>其中：购置旧设备</t>
  </si>
  <si>
    <t>其中：旧建筑物购置费</t>
  </si>
  <si>
    <t>——</t>
  </si>
  <si>
    <t>107=108+109+110+112</t>
  </si>
  <si>
    <t>合计</t>
  </si>
  <si>
    <t>以往年度发生投资(限新入统项目）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</si>
  <si>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</si>
  <si>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</si>
  <si>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</si>
  <si>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</si>
  <si>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</si>
  <si>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</si>
  <si>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</si>
  <si>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</si>
  <si>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</si>
  <si>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</si>
  <si>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</si>
  <si>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</si>
  <si>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说明：</t>
  </si>
  <si>
    <t>1.请在固定资产投资项目情况数据表中填写“单位详细名称”、“项目代码”、“项目名称”、“建筑安装工程填报依据”。</t>
  </si>
  <si>
    <t>4.建筑工程及安装工程的填报依据为：①工程结算单或进度单；②会计科目或支付凭证。</t>
  </si>
  <si>
    <t>固定资产投资项目原始数据表</t>
  </si>
  <si>
    <t>440115XXXXXX</t>
  </si>
  <si>
    <t>XX厂房项目</t>
  </si>
  <si>
    <t>1工程结算单或进度单</t>
  </si>
  <si>
    <r>
      <rPr>
        <sz val="14"/>
        <rFont val="仿宋_GB2312"/>
        <charset val="134"/>
      </rPr>
      <t>说明：1.以工程结算单或进度单为依据的，按照三方签章中最后一方签章时间为计量时点；以会计科目为计量依据的，按照入账时间为计量时点；以支付凭证为依据的，按照开票日期为计量时点。</t>
    </r>
    <r>
      <rPr>
        <b/>
        <sz val="14"/>
        <rFont val="仿宋_GB2312"/>
        <charset val="134"/>
      </rPr>
      <t>2.住宅投资：</t>
    </r>
    <r>
      <rPr>
        <sz val="14"/>
        <rFont val="仿宋_GB2312"/>
        <charset val="134"/>
      </rPr>
      <t>指为建造专供居住使用的房屋而进行的投资。包括建造职工家属宿舍和集体宿舍（包括职工单身宿舍、学生宿舍）等完成的投资。住宅是根据单项工程的直接用途确定的，在计算住宅投资时应将与其有关的设备购置和其他费用一并计入。调查单位只填报自己建造的住宅，不包括购置的商品房。</t>
    </r>
    <r>
      <rPr>
        <b/>
        <sz val="14"/>
        <rFont val="仿宋_GB2312"/>
        <charset val="134"/>
      </rPr>
      <t>3.购置旧设备：</t>
    </r>
    <r>
      <rPr>
        <sz val="14"/>
        <rFont val="仿宋_GB2312"/>
        <charset val="134"/>
      </rPr>
      <t xml:space="preserve">指从外单位购入的，已经使用过的各种设备，不包括从国外购进的旧设备。旧设备一般是指在国内其他单位作为固定资产使用过的设备。（单纯购置旧设备的项目不填报固定资产投资项目表）。 </t>
    </r>
    <r>
      <rPr>
        <b/>
        <sz val="14"/>
        <rFont val="仿宋_GB2312"/>
        <charset val="134"/>
      </rPr>
      <t>4.旧建筑物购置费：</t>
    </r>
    <r>
      <rPr>
        <sz val="14"/>
        <rFont val="仿宋_GB2312"/>
        <charset val="134"/>
      </rPr>
      <t>指购置已使用过的各种旧房屋及其他建筑物，即对旧房屋及其他建筑物的赔偿费。</t>
    </r>
  </si>
  <si>
    <t>序号</t>
  </si>
  <si>
    <t>类别</t>
  </si>
  <si>
    <t>凭证编号</t>
  </si>
  <si>
    <t>签章/入账/开票时间</t>
  </si>
  <si>
    <t>完成投资额（万元）</t>
  </si>
  <si>
    <t>备注</t>
  </si>
  <si>
    <t>填报提示（显示未填报个数）</t>
  </si>
  <si>
    <t>年份</t>
  </si>
  <si>
    <t>202303001</t>
  </si>
  <si>
    <t>202303002</t>
  </si>
  <si>
    <t>设备购置</t>
  </si>
  <si>
    <t>202304001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</si>
</sst>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1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4"/>
      <name val="仿宋_GB2312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等线"/>
      <charset val="134"/>
      <scheme val="minor"/>
    </font>
    <font>
      <sz val="12"/>
      <name val="宋体"/>
      <charset val="134"/>
    </font>
    <font>
      <sz val="11"/>
      <name val="等线"/>
      <charset val="134"/>
      <scheme val="minor"/>
    </font>
    <font>
      <b/>
      <sz val="18"/>
      <name val="等线"/>
      <charset val="134"/>
      <scheme val="minor"/>
    </font>
    <font>
      <sz val="14"/>
      <name val="宋体"/>
      <charset val="134"/>
    </font>
    <font>
      <b/>
      <sz val="11"/>
      <name val="等线"/>
      <charset val="134"/>
      <scheme val="minor"/>
    </font>
    <font>
      <b/>
      <sz val="11"/>
      <name val="宋体"/>
      <charset val="134"/>
    </font>
    <font>
      <sz val="14"/>
      <color theme="1"/>
      <name val="等线"/>
      <charset val="134"/>
      <scheme val="minor"/>
    </font>
    <font>
      <sz val="20"/>
      <color theme="1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sz val="48"/>
      <name val="方正小标宋简体"/>
      <charset val="134"/>
    </font>
    <font>
      <sz val="22"/>
      <name val="方正小标宋简体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4"/>
      <name val="仿宋_GB2312"/>
      <charset val="134"/>
    </font>
    <font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20" fillId="31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3" fillId="27" borderId="17" applyNumberFormat="false" applyAlignment="false" applyProtection="false">
      <alignment vertical="center"/>
    </xf>
    <xf numFmtId="0" fontId="34" fillId="0" borderId="12" applyNumberFormat="false" applyFill="false" applyAlignment="false" applyProtection="false">
      <alignment vertical="center"/>
    </xf>
    <xf numFmtId="0" fontId="30" fillId="22" borderId="15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9" fillId="14" borderId="14" applyNumberFormat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18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6" fillId="14" borderId="15" applyNumberFormat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/>
    <xf numFmtId="0" fontId="20" fillId="12" borderId="0" applyNumberFormat="false" applyBorder="false" applyAlignment="false" applyProtection="false">
      <alignment vertical="center"/>
    </xf>
    <xf numFmtId="0" fontId="0" fillId="11" borderId="13" applyNumberFormat="false" applyFont="false" applyAlignment="false" applyProtection="false">
      <alignment vertical="center"/>
    </xf>
    <xf numFmtId="0" fontId="2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31" fillId="0" borderId="16" applyNumberFormat="false" applyFill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</cellStyleXfs>
  <cellXfs count="67">
    <xf numFmtId="0" fontId="0" fillId="0" borderId="0" xfId="0"/>
    <xf numFmtId="176" fontId="0" fillId="0" borderId="0" xfId="0" applyNumberFormat="true" applyFont="true" applyFill="true" applyBorder="true" applyAlignment="true">
      <alignment vertical="center"/>
    </xf>
    <xf numFmtId="176" fontId="0" fillId="0" borderId="0" xfId="0" applyNumberFormat="true" applyFont="true" applyFill="true" applyBorder="true" applyAlignment="true">
      <alignment horizontal="center" vertical="center" wrapText="true"/>
    </xf>
    <xf numFmtId="176" fontId="1" fillId="0" borderId="0" xfId="0" applyNumberFormat="true" applyFont="true" applyFill="true" applyAlignment="true">
      <alignment horizontal="center" vertical="center"/>
    </xf>
    <xf numFmtId="0" fontId="2" fillId="0" borderId="0" xfId="0" applyFont="true" applyFill="true"/>
    <xf numFmtId="176" fontId="3" fillId="0" borderId="0" xfId="0" applyNumberFormat="true" applyFont="true" applyFill="true" applyAlignment="true">
      <alignment vertical="center"/>
    </xf>
    <xf numFmtId="176" fontId="2" fillId="0" borderId="0" xfId="0" applyNumberFormat="true" applyFont="true" applyFill="true" applyBorder="true" applyAlignment="true">
      <alignment vertical="center"/>
    </xf>
    <xf numFmtId="49" fontId="3" fillId="0" borderId="0" xfId="0" applyNumberFormat="true" applyFont="true" applyFill="true" applyAlignment="true">
      <alignment horizontal="left" vertical="center"/>
    </xf>
    <xf numFmtId="176" fontId="3" fillId="0" borderId="0" xfId="0" applyNumberFormat="true" applyFont="true" applyFill="true" applyBorder="true" applyAlignment="true">
      <alignment vertical="center"/>
    </xf>
    <xf numFmtId="0" fontId="4" fillId="0" borderId="1" xfId="0" applyFont="true" applyFill="true" applyBorder="true" applyAlignment="true">
      <alignment vertical="center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3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vertical="center"/>
    </xf>
    <xf numFmtId="0" fontId="6" fillId="0" borderId="1" xfId="0" applyNumberFormat="true" applyFont="true" applyFill="true" applyBorder="true" applyAlignment="true">
      <alignment vertical="center"/>
    </xf>
    <xf numFmtId="176" fontId="6" fillId="0" borderId="1" xfId="0" applyNumberFormat="true" applyFont="true" applyFill="true" applyBorder="true" applyAlignment="true">
      <alignment vertical="center"/>
    </xf>
    <xf numFmtId="176" fontId="0" fillId="0" borderId="1" xfId="0" applyNumberFormat="true" applyFont="true" applyFill="true" applyBorder="true" applyAlignment="true">
      <alignment vertical="center"/>
    </xf>
    <xf numFmtId="176" fontId="1" fillId="0" borderId="0" xfId="0" applyNumberFormat="true" applyFont="true" applyFill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176" fontId="7" fillId="0" borderId="4" xfId="0" applyNumberFormat="true" applyFont="true" applyFill="true" applyBorder="true" applyAlignment="true">
      <alignment horizontal="center" vertical="center"/>
    </xf>
    <xf numFmtId="176" fontId="5" fillId="0" borderId="5" xfId="0" applyNumberFormat="true" applyFont="true" applyFill="true" applyBorder="true" applyAlignment="true">
      <alignment horizontal="center" vertical="center" wrapText="true"/>
    </xf>
    <xf numFmtId="176" fontId="5" fillId="0" borderId="4" xfId="0" applyNumberFormat="true" applyFont="true" applyFill="true" applyBorder="true" applyAlignment="true">
      <alignment horizontal="center" vertical="center" wrapText="true"/>
    </xf>
    <xf numFmtId="176" fontId="7" fillId="0" borderId="6" xfId="0" applyNumberFormat="true" applyFont="true" applyFill="true" applyBorder="true" applyAlignment="true">
      <alignment horizontal="center" vertical="center"/>
    </xf>
    <xf numFmtId="176" fontId="5" fillId="0" borderId="7" xfId="0" applyNumberFormat="true" applyFont="true" applyFill="true" applyBorder="true" applyAlignment="true">
      <alignment horizontal="center" vertical="center" wrapText="true"/>
    </xf>
    <xf numFmtId="176" fontId="5" fillId="0" borderId="6" xfId="0" applyNumberFormat="true" applyFont="true" applyFill="true" applyBorder="true" applyAlignment="true">
      <alignment horizontal="center" vertical="center" wrapText="true"/>
    </xf>
    <xf numFmtId="176" fontId="0" fillId="0" borderId="6" xfId="0" applyNumberFormat="true" applyFont="true" applyFill="true" applyBorder="true" applyAlignment="true">
      <alignment vertical="center"/>
    </xf>
    <xf numFmtId="176" fontId="0" fillId="0" borderId="8" xfId="0" applyNumberFormat="true" applyFont="true" applyFill="true" applyBorder="true" applyAlignment="true">
      <alignment horizontal="center" vertical="center" wrapText="true"/>
    </xf>
    <xf numFmtId="176" fontId="0" fillId="0" borderId="0" xfId="0" applyNumberFormat="true" applyFont="true" applyFill="true" applyBorder="true" applyAlignment="true" applyProtection="true">
      <alignment vertical="center"/>
      <protection locked="false"/>
    </xf>
    <xf numFmtId="176" fontId="7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0" xfId="0" applyFont="true" applyFill="true" applyBorder="true" applyAlignment="true"/>
    <xf numFmtId="0" fontId="9" fillId="0" borderId="0" xfId="0" applyFont="true"/>
    <xf numFmtId="176" fontId="10" fillId="0" borderId="0" xfId="0" applyNumberFormat="true" applyFont="true" applyFill="true" applyAlignment="true" applyProtection="true">
      <alignment horizontal="center" vertical="center" wrapText="true"/>
    </xf>
    <xf numFmtId="0" fontId="11" fillId="0" borderId="0" xfId="0" applyFont="true" applyAlignment="true">
      <alignment horizontal="left"/>
    </xf>
    <xf numFmtId="0" fontId="9" fillId="0" borderId="0" xfId="0" applyFont="true" applyFill="true"/>
    <xf numFmtId="0" fontId="11" fillId="0" borderId="0" xfId="0" applyFont="true"/>
    <xf numFmtId="0" fontId="9" fillId="0" borderId="0" xfId="0" applyFont="true" applyFill="true" applyAlignment="true">
      <alignment horizontal="justify" vertical="center"/>
    </xf>
    <xf numFmtId="0" fontId="9" fillId="0" borderId="0" xfId="0" applyFont="true" applyAlignment="true"/>
    <xf numFmtId="176" fontId="12" fillId="0" borderId="1" xfId="0" applyNumberFormat="true" applyFont="true" applyFill="true" applyBorder="true" applyAlignment="true" applyProtection="true">
      <alignment horizontal="center" vertical="center" wrapText="true"/>
    </xf>
    <xf numFmtId="176" fontId="9" fillId="0" borderId="1" xfId="0" applyNumberFormat="true" applyFont="true" applyFill="true" applyBorder="true" applyAlignment="true" applyProtection="true">
      <alignment vertical="center"/>
    </xf>
    <xf numFmtId="176" fontId="12" fillId="0" borderId="1" xfId="0" applyNumberFormat="true" applyFont="true" applyFill="true" applyBorder="true" applyAlignment="true" applyProtection="true">
      <alignment horizontal="center" vertical="center"/>
    </xf>
    <xf numFmtId="0" fontId="12" fillId="0" borderId="0" xfId="0" applyFont="true"/>
    <xf numFmtId="176" fontId="9" fillId="0" borderId="1" xfId="0" applyNumberFormat="true" applyFont="true" applyFill="true" applyBorder="true" applyAlignment="true" applyProtection="true">
      <alignment horizontal="center" vertical="center"/>
    </xf>
    <xf numFmtId="176" fontId="13" fillId="0" borderId="1" xfId="0" applyNumberFormat="true" applyFont="true" applyFill="true" applyBorder="true" applyAlignment="true">
      <alignment horizontal="center" vertical="center" wrapText="true"/>
    </xf>
    <xf numFmtId="176" fontId="12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9" fillId="0" borderId="1" xfId="0" applyNumberFormat="true" applyFont="true" applyFill="true" applyBorder="true" applyAlignment="true" applyProtection="true">
      <alignment horizontal="center" vertical="center" wrapText="true"/>
    </xf>
    <xf numFmtId="176" fontId="9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4" fillId="0" borderId="0" xfId="0" applyFont="true" applyAlignment="true">
      <alignment vertical="center"/>
    </xf>
    <xf numFmtId="0" fontId="0" fillId="0" borderId="0" xfId="0" applyAlignment="true">
      <alignment vertical="center"/>
    </xf>
    <xf numFmtId="0" fontId="15" fillId="0" borderId="0" xfId="0" applyFont="true" applyFill="true" applyAlignment="true">
      <alignment horizontal="center"/>
    </xf>
    <xf numFmtId="0" fontId="0" fillId="0" borderId="0" xfId="0" applyFill="true"/>
    <xf numFmtId="0" fontId="0" fillId="0" borderId="0" xfId="0" applyFill="true" applyAlignment="true">
      <alignment horizontal="left"/>
    </xf>
    <xf numFmtId="0" fontId="0" fillId="0" borderId="0" xfId="0" applyFill="true" applyAlignment="true">
      <alignment horizontal="right"/>
    </xf>
    <xf numFmtId="0" fontId="0" fillId="0" borderId="0" xfId="0" applyFill="true" applyAlignment="true">
      <alignment horizontal="center"/>
    </xf>
    <xf numFmtId="0" fontId="16" fillId="0" borderId="1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justify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76" fontId="17" fillId="0" borderId="1" xfId="0" applyNumberFormat="true" applyFont="true" applyFill="true" applyBorder="true" applyAlignment="true">
      <alignment horizontal="center" vertical="center" wrapText="true"/>
    </xf>
    <xf numFmtId="0" fontId="17" fillId="0" borderId="9" xfId="0" applyFont="true" applyFill="true" applyBorder="true" applyAlignment="true">
      <alignment horizontal="center" vertical="center" wrapText="true"/>
    </xf>
    <xf numFmtId="0" fontId="17" fillId="0" borderId="10" xfId="0" applyFont="true" applyFill="true" applyBorder="true" applyAlignment="true">
      <alignment horizontal="center" vertical="center" wrapText="true"/>
    </xf>
    <xf numFmtId="0" fontId="17" fillId="0" borderId="8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vertical="center"/>
    </xf>
    <xf numFmtId="0" fontId="0" fillId="0" borderId="1" xfId="0" applyFill="true" applyBorder="true"/>
    <xf numFmtId="0" fontId="18" fillId="0" borderId="0" xfId="0" applyFont="true" applyFill="true" applyBorder="true" applyAlignment="true">
      <alignment horizontal="center" vertical="center"/>
    </xf>
    <xf numFmtId="0" fontId="19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样式 1" xfId="28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23"/>
  <sheetViews>
    <sheetView zoomScale="55" zoomScaleNormal="55" workbookViewId="0">
      <selection activeCell="A36" sqref="A36"/>
    </sheetView>
  </sheetViews>
  <sheetFormatPr defaultColWidth="9" defaultRowHeight="15.75"/>
  <cols>
    <col min="1" max="1" width="148.304761904762" style="30" customWidth="true"/>
    <col min="2" max="16384" width="9" style="30"/>
  </cols>
  <sheetData>
    <row r="1" ht="220" customHeight="true" spans="1:1">
      <c r="A1" s="64" t="s">
        <v>0</v>
      </c>
    </row>
    <row r="10" ht="39" customHeight="true" spans="1:1">
      <c r="A10" s="65" t="s">
        <v>1</v>
      </c>
    </row>
    <row r="11" ht="29.25" spans="1:1">
      <c r="A11" s="65" t="s">
        <v>2</v>
      </c>
    </row>
    <row r="12" ht="29.25" spans="1:1">
      <c r="A12" s="65"/>
    </row>
    <row r="13" ht="29.25" spans="1:1">
      <c r="A13" s="65"/>
    </row>
    <row r="14" ht="59" customHeight="true" spans="1:1">
      <c r="A14" s="65" t="s">
        <v>3</v>
      </c>
    </row>
    <row r="15" ht="29" customHeight="true" spans="1:1">
      <c r="A15" s="66" t="s">
        <v>4</v>
      </c>
    </row>
    <row r="16" ht="29" customHeight="true" spans="1:1">
      <c r="A16" s="66" t="s">
        <v>5</v>
      </c>
    </row>
    <row r="17" ht="29" customHeight="true" spans="1:1">
      <c r="A17" s="66" t="s">
        <v>6</v>
      </c>
    </row>
    <row r="18" ht="29" customHeight="true" spans="1:1">
      <c r="A18" s="66" t="s">
        <v>7</v>
      </c>
    </row>
    <row r="19" ht="29" customHeight="true" spans="1:1">
      <c r="A19" s="66" t="s">
        <v>8</v>
      </c>
    </row>
    <row r="20" ht="29" customHeight="true" spans="1:1">
      <c r="A20" s="66" t="s">
        <v>9</v>
      </c>
    </row>
    <row r="21" ht="29" customHeight="true" spans="1:1">
      <c r="A21" s="66" t="s">
        <v>10</v>
      </c>
    </row>
    <row r="22" ht="29" customHeight="true" spans="1:1">
      <c r="A22" s="66" t="s">
        <v>11</v>
      </c>
    </row>
    <row r="23" ht="46" customHeight="true" spans="1:1">
      <c r="A23" s="66" t="s">
        <v>12</v>
      </c>
    </row>
  </sheetData>
  <pageMargins left="0.432638888888889" right="0.75" top="1" bottom="1" header="0.5" footer="0.5"/>
  <pageSetup paperSize="9" scale="6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3"/>
  <sheetViews>
    <sheetView zoomScale="120" zoomScaleNormal="120" workbookViewId="0">
      <selection activeCell="D15" sqref="D15"/>
    </sheetView>
  </sheetViews>
  <sheetFormatPr defaultColWidth="9" defaultRowHeight="16.5" outlineLevelCol="7"/>
  <cols>
    <col min="1" max="1" width="26.4571428571429" customWidth="true"/>
    <col min="2" max="2" width="12.6952380952381" customWidth="true"/>
    <col min="3" max="3" width="11.5619047619048" customWidth="true"/>
    <col min="4" max="4" width="12.5047619047619" customWidth="true"/>
    <col min="5" max="5" width="26.5047619047619" customWidth="true"/>
    <col min="6" max="7" width="11.247619047619" customWidth="true"/>
    <col min="8" max="8" width="10.752380952381" customWidth="true"/>
  </cols>
  <sheetData>
    <row r="1" ht="33" customHeight="true" spans="1:8">
      <c r="A1" s="49" t="s">
        <v>13</v>
      </c>
      <c r="B1" s="49"/>
      <c r="C1" s="49"/>
      <c r="D1" s="49"/>
      <c r="E1" s="49"/>
      <c r="F1" s="49"/>
      <c r="G1" s="49"/>
      <c r="H1" s="49"/>
    </row>
    <row r="2" ht="18" spans="1:8">
      <c r="A2" s="4" t="s">
        <v>14</v>
      </c>
      <c r="B2" s="50" t="str">
        <f>IF(固定资产投资统计台账!C2="","",固定资产投资统计台账!C2)</f>
        <v>XX公司</v>
      </c>
      <c r="C2" s="50"/>
      <c r="D2" s="50"/>
      <c r="E2" s="50"/>
      <c r="F2" s="50"/>
      <c r="G2" s="50"/>
      <c r="H2" s="50"/>
    </row>
    <row r="3" customFormat="true" ht="18" spans="1:8">
      <c r="A3" s="4" t="s">
        <v>15</v>
      </c>
      <c r="B3" s="51" t="str">
        <f>IF(固定资产投资统计台账!C3="","",固定资产投资统计台账!C3)</f>
        <v>440115XXXXXX</v>
      </c>
      <c r="C3" s="51"/>
      <c r="D3" s="50"/>
      <c r="E3" s="50"/>
      <c r="F3" s="50"/>
      <c r="G3" s="50"/>
      <c r="H3" s="50"/>
    </row>
    <row r="4" customFormat="true" ht="18" spans="1:8">
      <c r="A4" s="4" t="s">
        <v>16</v>
      </c>
      <c r="B4" s="50" t="str">
        <f>IF(固定资产投资统计台账!C4="","",固定资产投资统计台账!C4)</f>
        <v>XX厂房项目</v>
      </c>
      <c r="C4" s="50"/>
      <c r="D4" s="50"/>
      <c r="E4" s="50"/>
      <c r="F4" s="50"/>
      <c r="G4" s="50"/>
      <c r="H4" s="50"/>
    </row>
    <row r="5" customFormat="true" ht="18" spans="1:8">
      <c r="A5" s="4"/>
      <c r="B5" s="50"/>
      <c r="C5" s="52" t="s">
        <v>2</v>
      </c>
      <c r="D5" s="53">
        <v>3</v>
      </c>
      <c r="E5" s="50" t="s">
        <v>17</v>
      </c>
      <c r="F5" s="50"/>
      <c r="G5" s="50"/>
      <c r="H5" s="50"/>
    </row>
    <row r="6" s="47" customFormat="true" ht="19" customHeight="true" spans="1:8">
      <c r="A6" s="54">
        <v>15</v>
      </c>
      <c r="B6" s="55" t="s">
        <v>18</v>
      </c>
      <c r="C6" s="56"/>
      <c r="D6" s="55" t="str">
        <f>LEFT(固定资产投资统计台账!C5,1)</f>
        <v>1</v>
      </c>
      <c r="E6" s="59" t="s">
        <v>19</v>
      </c>
      <c r="F6" s="60"/>
      <c r="G6" s="60"/>
      <c r="H6" s="61"/>
    </row>
    <row r="7" ht="19" customHeight="true" spans="1:8">
      <c r="A7" s="57" t="s">
        <v>20</v>
      </c>
      <c r="B7" s="57"/>
      <c r="C7" s="57"/>
      <c r="D7" s="57"/>
      <c r="E7" s="57"/>
      <c r="F7" s="57"/>
      <c r="G7" s="57"/>
      <c r="H7" s="57"/>
    </row>
    <row r="8" s="48" customFormat="true" ht="19" customHeight="true" spans="1:8">
      <c r="A8" s="55" t="s">
        <v>21</v>
      </c>
      <c r="B8" s="55" t="s">
        <v>22</v>
      </c>
      <c r="C8" s="55" t="s">
        <v>23</v>
      </c>
      <c r="D8" s="55" t="s">
        <v>24</v>
      </c>
      <c r="E8" s="55" t="s">
        <v>21</v>
      </c>
      <c r="F8" s="55" t="s">
        <v>22</v>
      </c>
      <c r="G8" s="55" t="s">
        <v>23</v>
      </c>
      <c r="H8" s="55" t="s">
        <v>24</v>
      </c>
    </row>
    <row r="9" s="48" customFormat="true" ht="19" customHeight="true" spans="1:8">
      <c r="A9" s="55" t="s">
        <v>25</v>
      </c>
      <c r="B9" s="55" t="s">
        <v>26</v>
      </c>
      <c r="C9" s="55" t="s">
        <v>27</v>
      </c>
      <c r="D9" s="55">
        <v>1</v>
      </c>
      <c r="E9" s="55" t="s">
        <v>25</v>
      </c>
      <c r="F9" s="55" t="s">
        <v>26</v>
      </c>
      <c r="G9" s="55" t="s">
        <v>27</v>
      </c>
      <c r="H9" s="55">
        <v>1</v>
      </c>
    </row>
    <row r="10" s="48" customFormat="true" ht="19" customHeight="true" spans="1:8">
      <c r="A10" s="56" t="s">
        <v>28</v>
      </c>
      <c r="B10" s="55" t="s">
        <v>29</v>
      </c>
      <c r="C10" s="55">
        <v>101</v>
      </c>
      <c r="D10" s="58"/>
      <c r="E10" s="56" t="s">
        <v>30</v>
      </c>
      <c r="F10" s="55" t="s">
        <v>29</v>
      </c>
      <c r="G10" s="55">
        <v>302</v>
      </c>
      <c r="H10" s="55"/>
    </row>
    <row r="11" s="48" customFormat="true" ht="19" customHeight="true" spans="1:8">
      <c r="A11" s="56" t="s">
        <v>31</v>
      </c>
      <c r="B11" s="55" t="s">
        <v>29</v>
      </c>
      <c r="C11" s="55">
        <v>103</v>
      </c>
      <c r="D11" s="58"/>
      <c r="E11" s="56" t="s">
        <v>32</v>
      </c>
      <c r="F11" s="55" t="s">
        <v>29</v>
      </c>
      <c r="G11" s="55">
        <v>303</v>
      </c>
      <c r="H11" s="55"/>
    </row>
    <row r="12" s="48" customFormat="true" ht="19" customHeight="true" spans="1:8">
      <c r="A12" s="56" t="s">
        <v>33</v>
      </c>
      <c r="B12" s="55" t="s">
        <v>29</v>
      </c>
      <c r="C12" s="55">
        <v>107</v>
      </c>
      <c r="D12" s="58">
        <f>固定资产投资统计台账!C8</f>
        <v>0</v>
      </c>
      <c r="E12" s="56" t="s">
        <v>34</v>
      </c>
      <c r="F12" s="55" t="s">
        <v>29</v>
      </c>
      <c r="G12" s="55">
        <v>304</v>
      </c>
      <c r="H12" s="55"/>
    </row>
    <row r="13" s="48" customFormat="true" ht="19" customHeight="true" spans="1:8">
      <c r="A13" s="56" t="s">
        <v>35</v>
      </c>
      <c r="B13" s="55" t="s">
        <v>29</v>
      </c>
      <c r="C13" s="55">
        <v>140</v>
      </c>
      <c r="D13" s="58"/>
      <c r="E13" s="56" t="s">
        <v>36</v>
      </c>
      <c r="F13" s="55" t="s">
        <v>29</v>
      </c>
      <c r="G13" s="55">
        <v>328</v>
      </c>
      <c r="H13" s="55"/>
    </row>
    <row r="14" s="48" customFormat="true" ht="19" customHeight="true" spans="1:8">
      <c r="A14" s="56" t="s">
        <v>37</v>
      </c>
      <c r="B14" s="55" t="s">
        <v>29</v>
      </c>
      <c r="C14" s="55">
        <v>118</v>
      </c>
      <c r="D14" s="58">
        <f>固定资产投资统计台账!I8</f>
        <v>0</v>
      </c>
      <c r="E14" s="56" t="s">
        <v>38</v>
      </c>
      <c r="F14" s="55" t="s">
        <v>29</v>
      </c>
      <c r="G14" s="55">
        <v>305</v>
      </c>
      <c r="H14" s="55"/>
    </row>
    <row r="15" s="48" customFormat="true" ht="19" customHeight="true" spans="1:8">
      <c r="A15" s="56" t="s">
        <v>39</v>
      </c>
      <c r="B15" s="55"/>
      <c r="C15" s="55"/>
      <c r="D15" s="58"/>
      <c r="E15" s="56" t="s">
        <v>40</v>
      </c>
      <c r="F15" s="55" t="s">
        <v>29</v>
      </c>
      <c r="G15" s="55">
        <v>307</v>
      </c>
      <c r="H15" s="55"/>
    </row>
    <row r="16" s="48" customFormat="true" ht="19" customHeight="true" spans="1:8">
      <c r="A16" s="56" t="s">
        <v>41</v>
      </c>
      <c r="B16" s="55" t="s">
        <v>29</v>
      </c>
      <c r="C16" s="55">
        <v>108</v>
      </c>
      <c r="D16" s="58">
        <f>固定资产投资统计台账!D8</f>
        <v>0</v>
      </c>
      <c r="E16" s="56" t="s">
        <v>42</v>
      </c>
      <c r="F16" s="55" t="s">
        <v>29</v>
      </c>
      <c r="G16" s="55">
        <v>311</v>
      </c>
      <c r="H16" s="55"/>
    </row>
    <row r="17" s="48" customFormat="true" ht="19" customHeight="true" spans="1:8">
      <c r="A17" s="56" t="s">
        <v>43</v>
      </c>
      <c r="B17" s="55" t="s">
        <v>29</v>
      </c>
      <c r="C17" s="55">
        <v>109</v>
      </c>
      <c r="D17" s="58">
        <f>固定资产投资统计台账!E8</f>
        <v>0</v>
      </c>
      <c r="E17" s="56" t="s">
        <v>44</v>
      </c>
      <c r="F17" s="55" t="s">
        <v>29</v>
      </c>
      <c r="G17" s="55">
        <v>318</v>
      </c>
      <c r="H17" s="55"/>
    </row>
    <row r="18" s="48" customFormat="true" ht="19" customHeight="true" spans="1:8">
      <c r="A18" s="56" t="s">
        <v>45</v>
      </c>
      <c r="B18" s="55" t="s">
        <v>29</v>
      </c>
      <c r="C18" s="55">
        <v>110</v>
      </c>
      <c r="D18" s="58">
        <f>固定资产投资统计台账!F8</f>
        <v>0</v>
      </c>
      <c r="E18" s="56" t="s">
        <v>46</v>
      </c>
      <c r="F18" s="55" t="s">
        <v>29</v>
      </c>
      <c r="G18" s="55">
        <v>306</v>
      </c>
      <c r="H18" s="55"/>
    </row>
    <row r="19" s="48" customFormat="true" ht="19" customHeight="true" spans="1:8">
      <c r="A19" s="56" t="s">
        <v>47</v>
      </c>
      <c r="B19" s="55" t="s">
        <v>29</v>
      </c>
      <c r="C19" s="55">
        <v>111</v>
      </c>
      <c r="D19" s="58">
        <f>固定资产投资统计台账!J8</f>
        <v>0</v>
      </c>
      <c r="E19" s="56" t="s">
        <v>48</v>
      </c>
      <c r="F19" s="55" t="s">
        <v>29</v>
      </c>
      <c r="G19" s="55">
        <v>320</v>
      </c>
      <c r="H19" s="55"/>
    </row>
    <row r="20" s="48" customFormat="true" ht="19" customHeight="true" spans="1:8">
      <c r="A20" s="56" t="s">
        <v>49</v>
      </c>
      <c r="B20" s="55" t="s">
        <v>29</v>
      </c>
      <c r="C20" s="55">
        <v>112</v>
      </c>
      <c r="D20" s="58">
        <f>固定资产投资统计台账!G8</f>
        <v>0</v>
      </c>
      <c r="E20" s="56" t="s">
        <v>50</v>
      </c>
      <c r="F20" s="55" t="s">
        <v>29</v>
      </c>
      <c r="G20" s="55">
        <v>321</v>
      </c>
      <c r="H20" s="55"/>
    </row>
    <row r="21" s="48" customFormat="true" ht="19" customHeight="true" spans="1:8">
      <c r="A21" s="56" t="s">
        <v>51</v>
      </c>
      <c r="B21" s="55" t="s">
        <v>29</v>
      </c>
      <c r="C21" s="55">
        <v>113</v>
      </c>
      <c r="D21" s="58">
        <f>固定资产投资统计台账!K8</f>
        <v>0</v>
      </c>
      <c r="E21" s="62"/>
      <c r="F21" s="62"/>
      <c r="G21" s="62"/>
      <c r="H21" s="55"/>
    </row>
    <row r="22" s="48" customFormat="true" ht="19" customHeight="true" spans="1:8">
      <c r="A22" s="56" t="s">
        <v>52</v>
      </c>
      <c r="B22" s="55" t="s">
        <v>29</v>
      </c>
      <c r="C22" s="55">
        <v>114</v>
      </c>
      <c r="D22" s="58">
        <f>固定资产投资统计台账!H8</f>
        <v>0</v>
      </c>
      <c r="E22" s="62"/>
      <c r="F22" s="62"/>
      <c r="G22" s="62"/>
      <c r="H22" s="55"/>
    </row>
    <row r="23" ht="19" customHeight="true" spans="1:8">
      <c r="A23" s="56" t="s">
        <v>53</v>
      </c>
      <c r="B23" s="55" t="s">
        <v>29</v>
      </c>
      <c r="C23" s="55">
        <v>128</v>
      </c>
      <c r="D23" s="58"/>
      <c r="E23" s="63"/>
      <c r="F23" s="63"/>
      <c r="G23" s="63"/>
      <c r="H23" s="63"/>
    </row>
  </sheetData>
  <mergeCells count="5">
    <mergeCell ref="A1:H1"/>
    <mergeCell ref="B3:C3"/>
    <mergeCell ref="B6:C6"/>
    <mergeCell ref="E6:H6"/>
    <mergeCell ref="A7:H7"/>
  </mergeCells>
  <pageMargins left="0.699305555555556" right="0.699305555555556" top="0.75" bottom="0.75" header="0.3" footer="0.3"/>
  <pageSetup paperSize="9" scale="7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2"/>
  <sheetViews>
    <sheetView zoomScale="120" zoomScaleNormal="120" workbookViewId="0">
      <selection activeCell="L29" sqref="L29"/>
    </sheetView>
  </sheetViews>
  <sheetFormatPr defaultColWidth="9" defaultRowHeight="16.5"/>
  <cols>
    <col min="1" max="1" width="20.1238095238095" style="31" customWidth="true"/>
    <col min="2" max="2" width="11.5047619047619" style="31" customWidth="true"/>
    <col min="3" max="3" width="23.2190476190476" style="31" customWidth="true"/>
    <col min="4" max="8" width="10.247619047619" style="31" customWidth="true"/>
    <col min="9" max="10" width="10.8761904761905" style="31" customWidth="true"/>
    <col min="11" max="11" width="10.752380952381" style="31" customWidth="true"/>
  </cols>
  <sheetData>
    <row r="1" s="28" customFormat="true" ht="36" customHeight="true" spans="1:11">
      <c r="A1" s="32" t="s">
        <v>54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customFormat="true" ht="18" spans="1:11">
      <c r="A2" s="33" t="s">
        <v>55</v>
      </c>
      <c r="B2" s="33"/>
      <c r="C2" s="34" t="str">
        <f>IF(固定资产投资项目情况原始数据表!C2="","",固定资产投资项目情况原始数据表!C2)</f>
        <v>XX公司</v>
      </c>
      <c r="D2" s="31"/>
      <c r="E2" s="31"/>
      <c r="F2" s="31"/>
      <c r="G2" s="31"/>
      <c r="H2" s="31"/>
      <c r="I2" s="31"/>
      <c r="J2" s="31"/>
      <c r="K2" s="31"/>
    </row>
    <row r="3" customFormat="true" ht="18" spans="1:11">
      <c r="A3" s="35" t="s">
        <v>15</v>
      </c>
      <c r="B3" s="34"/>
      <c r="C3" s="36" t="str">
        <f>IF(固定资产投资项目情况原始数据表!C3="","",固定资产投资项目情况原始数据表!C3)</f>
        <v>440115XXXXXX</v>
      </c>
      <c r="D3" s="37"/>
      <c r="E3" s="31"/>
      <c r="F3" s="31"/>
      <c r="G3" s="31"/>
      <c r="H3" s="31"/>
      <c r="I3" s="31"/>
      <c r="J3" s="31"/>
      <c r="K3" s="31"/>
    </row>
    <row r="4" customFormat="true" ht="18" spans="1:11">
      <c r="A4" s="35" t="s">
        <v>16</v>
      </c>
      <c r="B4" s="34"/>
      <c r="C4" s="34" t="str">
        <f>IF(固定资产投资项目情况原始数据表!C4="","",固定资产投资项目情况原始数据表!C4)</f>
        <v>XX厂房项目</v>
      </c>
      <c r="D4" s="31"/>
      <c r="E4" s="31"/>
      <c r="F4" s="31"/>
      <c r="G4" s="31"/>
      <c r="H4" s="31"/>
      <c r="I4" s="31"/>
      <c r="J4" s="31"/>
      <c r="K4" s="31"/>
    </row>
    <row r="5" customFormat="true" ht="18" spans="1:11">
      <c r="A5" s="33" t="s">
        <v>56</v>
      </c>
      <c r="B5" s="33"/>
      <c r="C5" s="34" t="str">
        <f>IF(固定资产投资项目情况原始数据表!C5="","",固定资产投资项目情况原始数据表!C5)</f>
        <v>1工程结算单或进度单</v>
      </c>
      <c r="D5" s="31"/>
      <c r="E5" s="31"/>
      <c r="F5" s="31"/>
      <c r="G5" s="31"/>
      <c r="H5" s="31"/>
      <c r="I5" s="31"/>
      <c r="J5" s="31"/>
      <c r="K5" s="31"/>
    </row>
    <row r="6" s="29" customFormat="true" ht="88" customHeight="true" spans="1:11">
      <c r="A6" s="38" t="s">
        <v>57</v>
      </c>
      <c r="B6" s="38" t="s">
        <v>58</v>
      </c>
      <c r="C6" s="38" t="s">
        <v>59</v>
      </c>
      <c r="D6" s="38" t="s">
        <v>41</v>
      </c>
      <c r="E6" s="38" t="s">
        <v>43</v>
      </c>
      <c r="F6" s="38" t="s">
        <v>45</v>
      </c>
      <c r="G6" s="38" t="s">
        <v>49</v>
      </c>
      <c r="H6" s="38" t="s">
        <v>60</v>
      </c>
      <c r="I6" s="43" t="s">
        <v>61</v>
      </c>
      <c r="J6" s="43" t="s">
        <v>62</v>
      </c>
      <c r="K6" s="43" t="s">
        <v>63</v>
      </c>
    </row>
    <row r="7" s="29" customFormat="true" ht="16" customHeight="true" spans="1:11">
      <c r="A7" s="38" t="s">
        <v>23</v>
      </c>
      <c r="B7" s="38" t="s">
        <v>64</v>
      </c>
      <c r="C7" s="38" t="s">
        <v>65</v>
      </c>
      <c r="D7" s="38">
        <v>108</v>
      </c>
      <c r="E7" s="38">
        <v>109</v>
      </c>
      <c r="F7" s="38">
        <v>110</v>
      </c>
      <c r="G7" s="38">
        <v>112</v>
      </c>
      <c r="H7" s="38">
        <v>114</v>
      </c>
      <c r="I7" s="44">
        <v>118</v>
      </c>
      <c r="J7" s="44">
        <v>111</v>
      </c>
      <c r="K7" s="44">
        <v>113</v>
      </c>
    </row>
    <row r="8" s="29" customFormat="true" ht="16" customHeight="true" spans="1:11">
      <c r="A8" s="38" t="s">
        <v>66</v>
      </c>
      <c r="B8" s="38" t="s">
        <v>64</v>
      </c>
      <c r="C8" s="38">
        <f>SUM(D8:G8)</f>
        <v>0</v>
      </c>
      <c r="D8" s="38">
        <f>SUM(D10:D21)</f>
        <v>0</v>
      </c>
      <c r="E8" s="38">
        <f>SUM(E10:E21)</f>
        <v>0</v>
      </c>
      <c r="F8" s="38">
        <f>SUM(F10:F21)</f>
        <v>0</v>
      </c>
      <c r="G8" s="38">
        <f t="shared" ref="D8:K8" si="0">SUM(G9:G21)</f>
        <v>0</v>
      </c>
      <c r="H8" s="38">
        <f t="shared" si="0"/>
        <v>0</v>
      </c>
      <c r="I8" s="38">
        <f>SUM(I10:I21)</f>
        <v>0</v>
      </c>
      <c r="J8" s="38">
        <f t="shared" si="0"/>
        <v>0</v>
      </c>
      <c r="K8" s="38">
        <f t="shared" si="0"/>
        <v>0</v>
      </c>
    </row>
    <row r="9" s="29" customFormat="true" ht="56" customHeight="true" spans="1:11">
      <c r="A9" s="38" t="s">
        <v>67</v>
      </c>
      <c r="B9" s="39">
        <f>D9+E9+F9+G9</f>
        <v>0</v>
      </c>
      <c r="C9" s="39">
        <f>B9</f>
        <v>0</v>
      </c>
      <c r="D9" s="38">
        <f>SUMIFS(固定资产投资项目情况原始数据表!F:F,固定资产投资项目情况原始数据表!D:D,"&lt;2021",固定资产投资项目情况原始数据表!B:B,"建筑工程")</f>
        <v>0</v>
      </c>
      <c r="E9" s="38">
        <f>SUMIFS(固定资产投资项目情况原始数据表!F:F,固定资产投资项目情况原始数据表!D:D,"&lt;2021",固定资产投资项目情况原始数据表!B:B,"安装工程")</f>
        <v>0</v>
      </c>
      <c r="F9" s="38">
        <f>SUMIFS(固定资产投资项目情况原始数据表!F:F,固定资产投资项目情况原始数据表!D:D,"&lt;2021",固定资产投资项目情况原始数据表!B:B,"设备购置")</f>
        <v>0</v>
      </c>
      <c r="G9" s="42">
        <f>SUMIFS(固定资产投资项目情况原始数据表!F:F,固定资产投资项目情况原始数据表!D:D,"&lt;2021",固定资产投资项目情况原始数据表!B:B,"其他费用-非建设用地费")+SUMIFS(固定资产投资项目情况原始数据表!F:F,固定资产投资项目情况原始数据表!D:D,"&lt;2021",固定资产投资项目情况原始数据表!B:B,"其他费用-建设用地费")</f>
        <v>0</v>
      </c>
      <c r="H9" s="42">
        <f>SUMIFS(固定资产投资项目情况原始数据表!F:F,固定资产投资项目情况原始数据表!D:D,"&lt;2021",固定资产投资项目情况原始数据表!B:B,"其他费用-建设用地费")</f>
        <v>0</v>
      </c>
      <c r="I9" s="45">
        <f>SUMIFS(固定资产投资项目情况原始数据表!G:G,固定资产投资项目情况原始数据表!D:D,"&lt;2021")</f>
        <v>0</v>
      </c>
      <c r="J9" s="46">
        <f>SUMIF(固定资产投资项目情况原始数据表!D:D,"&lt;2021",固定资产投资项目情况原始数据表!H:H)</f>
        <v>0</v>
      </c>
      <c r="K9" s="46">
        <f>SUMIF(固定资产投资项目情况原始数据表!D:D,"&lt;2021",固定资产投资项目情况原始数据表!I:I)</f>
        <v>0</v>
      </c>
    </row>
    <row r="10" s="28" customFormat="true" ht="18" customHeight="true" spans="1:11">
      <c r="A10" s="40" t="s">
        <v>68</v>
      </c>
      <c r="B10" s="39">
        <f t="shared" ref="B10:B21" si="1">D10+E10+F10+G10</f>
        <v>0</v>
      </c>
      <c r="C10" s="39">
        <f>B10+G9</f>
        <v>0</v>
      </c>
      <c r="D10" s="39">
        <f>SUMIFS(固定资产投资项目情况原始数据表!F:F,固定资产投资项目情况原始数据表!D:D,"=2021",固定资产投资项目情况原始数据表!E:E,"1",固定资产投资项目情况原始数据表!B:B,"建筑工程")</f>
        <v>0</v>
      </c>
      <c r="E10" s="39">
        <f>SUMIFS(固定资产投资项目情况原始数据表!F:F,固定资产投资项目情况原始数据表!D:D,"=2021",固定资产投资项目情况原始数据表!E:E,"1",固定资产投资项目情况原始数据表!B:B,"安装工程")</f>
        <v>0</v>
      </c>
      <c r="F10" s="39">
        <f>SUMIFS(固定资产投资项目情况原始数据表!F:F,固定资产投资项目情况原始数据表!D:D,"=2021",固定资产投资项目情况原始数据表!E:E,"1",固定资产投资项目情况原始数据表!B:B,"设备购置")</f>
        <v>0</v>
      </c>
      <c r="G10" s="39">
        <f>SUMIFS(固定资产投资项目情况原始数据表!F:F,固定资产投资项目情况原始数据表!D:D,"=2021",固定资产投资项目情况原始数据表!E:E,"1",固定资产投资项目情况原始数据表!B:B,"其他费用-建设用地费")+SUMIFS(固定资产投资项目情况原始数据表!F:F,固定资产投资项目情况原始数据表!D:D,"=2021",固定资产投资项目情况原始数据表!E:E,"1",固定资产投资项目情况原始数据表!B:B,"其他费用-非建设用地费")</f>
        <v>0</v>
      </c>
      <c r="H10" s="39">
        <f>SUMIFS(固定资产投资项目情况原始数据表!F:F,固定资产投资项目情况原始数据表!D:D,"=2021",固定资产投资项目情况原始数据表!E:E,"1",固定资产投资项目情况原始数据表!B:B,"其他费用-建设用地费")</f>
        <v>0</v>
      </c>
      <c r="I10" s="45">
        <f>SUMIFS(固定资产投资项目情况原始数据表!G:G,固定资产投资项目情况原始数据表!D:D,"=2021",固定资产投资项目情况原始数据表!E:E,"1")</f>
        <v>0</v>
      </c>
      <c r="J10" s="46">
        <f>SUMIFS(固定资产投资项目情况原始数据表!H:H,固定资产投资项目情况原始数据表!D:D,"=2021",固定资产投资项目情况原始数据表!E:E,"1")</f>
        <v>0</v>
      </c>
      <c r="K10" s="46">
        <f>SUMIFS(固定资产投资项目情况原始数据表!I:I,固定资产投资项目情况原始数据表!D:D,"=2021",固定资产投资项目情况原始数据表!E:E,"1")</f>
        <v>0</v>
      </c>
    </row>
    <row r="11" s="28" customFormat="true" ht="18" customHeight="true" spans="1:11">
      <c r="A11" s="40" t="s">
        <v>69</v>
      </c>
      <c r="B11" s="39">
        <f t="shared" si="1"/>
        <v>0</v>
      </c>
      <c r="C11" s="39">
        <f>C10+B11</f>
        <v>0</v>
      </c>
      <c r="D11" s="39">
        <f>SUMIFS(固定资产投资项目情况原始数据表!F:F,固定资产投资项目情况原始数据表!D:D,"=2021",固定资产投资项目情况原始数据表!E:E,"2",固定资产投资项目情况原始数据表!B:B,"建筑工程")</f>
        <v>0</v>
      </c>
      <c r="E11" s="39">
        <f>SUMIFS(固定资产投资项目情况原始数据表!F:F,固定资产投资项目情况原始数据表!D:D,"=2021",固定资产投资项目情况原始数据表!E:E,"2",固定资产投资项目情况原始数据表!B:B,"安装工程")</f>
        <v>0</v>
      </c>
      <c r="F11" s="39">
        <f>SUMIFS(固定资产投资项目情况原始数据表!F:F,固定资产投资项目情况原始数据表!D:D,"=2021",固定资产投资项目情况原始数据表!E:E,"2",固定资产投资项目情况原始数据表!B:B,"设备购置")</f>
        <v>0</v>
      </c>
      <c r="G11" s="39">
        <f>SUMIFS(固定资产投资项目情况原始数据表!F:F,固定资产投资项目情况原始数据表!D:D,"=2021",固定资产投资项目情况原始数据表!E:E,"2",固定资产投资项目情况原始数据表!B:B,"其他费用-建设用地费")+SUMIFS(固定资产投资项目情况原始数据表!F:F,固定资产投资项目情况原始数据表!D:D,"=2021",固定资产投资项目情况原始数据表!E:E,"2",固定资产投资项目情况原始数据表!B:B,"其他费用-非建设用地费")</f>
        <v>0</v>
      </c>
      <c r="H11" s="39">
        <f>SUMIFS(固定资产投资项目情况原始数据表!F:F,固定资产投资项目情况原始数据表!D:D,"=2021",固定资产投资项目情况原始数据表!E:E,"2",固定资产投资项目情况原始数据表!B:B,"其他费用-建设用地费")</f>
        <v>0</v>
      </c>
      <c r="I11" s="45">
        <f>SUMIFS(固定资产投资项目情况原始数据表!G:G,固定资产投资项目情况原始数据表!D:D,"=2021",固定资产投资项目情况原始数据表!E:E,"2")</f>
        <v>0</v>
      </c>
      <c r="J11" s="46">
        <f>SUMIFS(固定资产投资项目情况原始数据表!H:H,固定资产投资项目情况原始数据表!D:D,"=2021",固定资产投资项目情况原始数据表!E:E,"2")</f>
        <v>0</v>
      </c>
      <c r="K11" s="46">
        <f>SUMIFS(固定资产投资项目情况原始数据表!I:I,固定资产投资项目情况原始数据表!D:D,"=2021",固定资产投资项目情况原始数据表!E:E,"2")</f>
        <v>0</v>
      </c>
    </row>
    <row r="12" s="28" customFormat="true" ht="18" customHeight="true" spans="1:11">
      <c r="A12" s="40" t="s">
        <v>70</v>
      </c>
      <c r="B12" s="39">
        <f t="shared" si="1"/>
        <v>0</v>
      </c>
      <c r="C12" s="39">
        <f>C11+B12</f>
        <v>0</v>
      </c>
      <c r="D12" s="39">
        <f>SUMIFS(固定资产投资项目情况原始数据表!F:F,固定资产投资项目情况原始数据表!D:D,"=2021",固定资产投资项目情况原始数据表!E:E,"3",固定资产投资项目情况原始数据表!B:B,"建筑工程")</f>
        <v>0</v>
      </c>
      <c r="E12" s="39">
        <f>SUMIFS(固定资产投资项目情况原始数据表!F:F,固定资产投资项目情况原始数据表!D:D,"=2021",固定资产投资项目情况原始数据表!E:E,"3",固定资产投资项目情况原始数据表!B:B,"安装工程")</f>
        <v>0</v>
      </c>
      <c r="F12" s="39">
        <f>SUMIFS(固定资产投资项目情况原始数据表!F:F,固定资产投资项目情况原始数据表!D:D,"=2021",固定资产投资项目情况原始数据表!E:E,"3",固定资产投资项目情况原始数据表!B:B,"设备购置")</f>
        <v>0</v>
      </c>
      <c r="G12" s="39">
        <f>SUMIFS(固定资产投资项目情况原始数据表!F:F,固定资产投资项目情况原始数据表!D:D,"=2021",固定资产投资项目情况原始数据表!E:E,"3",固定资产投资项目情况原始数据表!B:B,"其他费用-建设用地费")+SUMIFS(固定资产投资项目情况原始数据表!F:F,固定资产投资项目情况原始数据表!D:D,"=2021",固定资产投资项目情况原始数据表!E:E,"3",固定资产投资项目情况原始数据表!B:B,"其他费用-非建设用地费")</f>
        <v>0</v>
      </c>
      <c r="H12" s="39">
        <f>SUMIFS(固定资产投资项目情况原始数据表!F:F,固定资产投资项目情况原始数据表!D:D,"=2021",固定资产投资项目情况原始数据表!E:E,"3",固定资产投资项目情况原始数据表!B:B,"其他费用-建设用地费")</f>
        <v>0</v>
      </c>
      <c r="I12" s="45">
        <f>SUMIFS(固定资产投资项目情况原始数据表!G:G,固定资产投资项目情况原始数据表!D:D,"=2021",固定资产投资项目情况原始数据表!E:E,"3")</f>
        <v>0</v>
      </c>
      <c r="J12" s="46">
        <f>SUMIFS(固定资产投资项目情况原始数据表!H:H,固定资产投资项目情况原始数据表!D:D,"=2021",固定资产投资项目情况原始数据表!E:E,"3")</f>
        <v>0</v>
      </c>
      <c r="K12" s="46">
        <f>SUMIFS(固定资产投资项目情况原始数据表!I:I,固定资产投资项目情况原始数据表!D:D,"=2021",固定资产投资项目情况原始数据表!E:E,"3")</f>
        <v>0</v>
      </c>
    </row>
    <row r="13" s="28" customFormat="true" ht="18" customHeight="true" spans="1:11">
      <c r="A13" s="40" t="s">
        <v>71</v>
      </c>
      <c r="B13" s="39">
        <f t="shared" si="1"/>
        <v>0</v>
      </c>
      <c r="C13" s="39">
        <f t="shared" ref="C11:C21" si="2">C12+B13</f>
        <v>0</v>
      </c>
      <c r="D13" s="39">
        <f>SUMIFS(固定资产投资项目情况原始数据表!F:F,固定资产投资项目情况原始数据表!D:D,"=2021",固定资产投资项目情况原始数据表!E:E,"4",固定资产投资项目情况原始数据表!B:B,"建筑工程")</f>
        <v>0</v>
      </c>
      <c r="E13" s="39">
        <f>SUMIFS(固定资产投资项目情况原始数据表!F:F,固定资产投资项目情况原始数据表!D:D,"=2021",固定资产投资项目情况原始数据表!E:E,"4",固定资产投资项目情况原始数据表!B:B,"安装工程")</f>
        <v>0</v>
      </c>
      <c r="F13" s="39">
        <f>SUMIFS(固定资产投资项目情况原始数据表!F:F,固定资产投资项目情况原始数据表!D:D,"=2021",固定资产投资项目情况原始数据表!E:E,"4",固定资产投资项目情况原始数据表!B:B,"设备购置")</f>
        <v>0</v>
      </c>
      <c r="G13" s="39">
        <f>SUMIFS(固定资产投资项目情况原始数据表!F:F,固定资产投资项目情况原始数据表!D:D,"=2021",固定资产投资项目情况原始数据表!E:E,"4",固定资产投资项目情况原始数据表!B:B,"其他费用-建设用地费")+SUMIFS(固定资产投资项目情况原始数据表!F:F,固定资产投资项目情况原始数据表!D:D,"=2021",固定资产投资项目情况原始数据表!E:E,"4",固定资产投资项目情况原始数据表!B:B,"其他费用-非建设用地费")</f>
        <v>0</v>
      </c>
      <c r="H13" s="39">
        <f>SUMIFS(固定资产投资项目情况原始数据表!F:F,固定资产投资项目情况原始数据表!D:D,"=2021",固定资产投资项目情况原始数据表!E:E,"4",固定资产投资项目情况原始数据表!B:B,"其他费用-建设用地费")</f>
        <v>0</v>
      </c>
      <c r="I13" s="45">
        <f>SUMIFS(固定资产投资项目情况原始数据表!G:G,固定资产投资项目情况原始数据表!D:D,"=2021",固定资产投资项目情况原始数据表!E:E,"4")</f>
        <v>0</v>
      </c>
      <c r="J13" s="46">
        <f>SUMIFS(固定资产投资项目情况原始数据表!H:H,固定资产投资项目情况原始数据表!D:D,"=2021",固定资产投资项目情况原始数据表!E:E,"4")</f>
        <v>0</v>
      </c>
      <c r="K13" s="46">
        <f>SUMIFS(固定资产投资项目情况原始数据表!I:I,固定资产投资项目情况原始数据表!D:D,"=2021",固定资产投资项目情况原始数据表!E:E,"4")</f>
        <v>0</v>
      </c>
    </row>
    <row r="14" s="28" customFormat="true" ht="18" customHeight="true" spans="1:11">
      <c r="A14" s="40" t="s">
        <v>72</v>
      </c>
      <c r="B14" s="39">
        <f t="shared" si="1"/>
        <v>0</v>
      </c>
      <c r="C14" s="39">
        <f t="shared" si="2"/>
        <v>0</v>
      </c>
      <c r="D14" s="39">
        <f>SUMIFS(固定资产投资项目情况原始数据表!F:F,固定资产投资项目情况原始数据表!D:D,"=2021",固定资产投资项目情况原始数据表!E:E,"5",固定资产投资项目情况原始数据表!B:B,"建筑工程")</f>
        <v>0</v>
      </c>
      <c r="E14" s="39">
        <f>SUMIFS(固定资产投资项目情况原始数据表!F:F,固定资产投资项目情况原始数据表!D:D,"=2021",固定资产投资项目情况原始数据表!E:E,"5",固定资产投资项目情况原始数据表!B:B,"安装工程")</f>
        <v>0</v>
      </c>
      <c r="F14" s="39">
        <f>SUMIFS(固定资产投资项目情况原始数据表!F:F,固定资产投资项目情况原始数据表!D:D,"=2021",固定资产投资项目情况原始数据表!E:E,"5",固定资产投资项目情况原始数据表!B:B,"设备购置")</f>
        <v>0</v>
      </c>
      <c r="G14" s="39">
        <f>SUMIFS(固定资产投资项目情况原始数据表!F:F,固定资产投资项目情况原始数据表!D:D,"=2021",固定资产投资项目情况原始数据表!E:E,"5",固定资产投资项目情况原始数据表!B:B,"其他费用-建设用地费")+SUMIFS(固定资产投资项目情况原始数据表!F:F,固定资产投资项目情况原始数据表!D:D,"=2021",固定资产投资项目情况原始数据表!E:E,"5",固定资产投资项目情况原始数据表!B:B,"其他费用-非建设用地费")</f>
        <v>0</v>
      </c>
      <c r="H14" s="39">
        <f>SUMIFS(固定资产投资项目情况原始数据表!F:F,固定资产投资项目情况原始数据表!D:D,"=2021",固定资产投资项目情况原始数据表!E:E,"5",固定资产投资项目情况原始数据表!B:B,"其他费用-建设用地费")</f>
        <v>0</v>
      </c>
      <c r="I14" s="45">
        <f>SUMIFS(固定资产投资项目情况原始数据表!G:G,固定资产投资项目情况原始数据表!D:D,"=2021",固定资产投资项目情况原始数据表!E:E,"5")</f>
        <v>0</v>
      </c>
      <c r="J14" s="46">
        <f>SUMIFS(固定资产投资项目情况原始数据表!H:H,固定资产投资项目情况原始数据表!D:D,"=2021",固定资产投资项目情况原始数据表!E:E,"5")</f>
        <v>0</v>
      </c>
      <c r="K14" s="46">
        <f>SUMIFS(固定资产投资项目情况原始数据表!I:I,固定资产投资项目情况原始数据表!D:D,"=2021",固定资产投资项目情况原始数据表!E:E,"5")</f>
        <v>0</v>
      </c>
    </row>
    <row r="15" s="28" customFormat="true" ht="18" customHeight="true" spans="1:11">
      <c r="A15" s="40" t="s">
        <v>73</v>
      </c>
      <c r="B15" s="39">
        <f t="shared" si="1"/>
        <v>0</v>
      </c>
      <c r="C15" s="39">
        <f t="shared" si="2"/>
        <v>0</v>
      </c>
      <c r="D15" s="39">
        <f>SUMIFS(固定资产投资项目情况原始数据表!F:F,固定资产投资项目情况原始数据表!D:D,"=2021",固定资产投资项目情况原始数据表!E:E,"6",固定资产投资项目情况原始数据表!B:B,"建筑工程")</f>
        <v>0</v>
      </c>
      <c r="E15" s="39">
        <f>SUMIFS(固定资产投资项目情况原始数据表!F:F,固定资产投资项目情况原始数据表!D:D,"=2021",固定资产投资项目情况原始数据表!E:E,"6",固定资产投资项目情况原始数据表!B:B,"安装工程")</f>
        <v>0</v>
      </c>
      <c r="F15" s="39">
        <f>SUMIFS(固定资产投资项目情况原始数据表!F:F,固定资产投资项目情况原始数据表!D:D,"=2021",固定资产投资项目情况原始数据表!E:E,"6",固定资产投资项目情况原始数据表!B:B,"设备购置")</f>
        <v>0</v>
      </c>
      <c r="G15" s="39">
        <f>SUMIFS(固定资产投资项目情况原始数据表!F:F,固定资产投资项目情况原始数据表!D:D,"=2021",固定资产投资项目情况原始数据表!E:E,"6",固定资产投资项目情况原始数据表!B:B,"其他费用-建设用地费")+SUMIFS(固定资产投资项目情况原始数据表!F:F,固定资产投资项目情况原始数据表!D:D,"=2021",固定资产投资项目情况原始数据表!E:E,"6",固定资产投资项目情况原始数据表!B:B,"其他费用-非建设用地费")</f>
        <v>0</v>
      </c>
      <c r="H15" s="39">
        <f>SUMIFS(固定资产投资项目情况原始数据表!F:F,固定资产投资项目情况原始数据表!D:D,"=2021",固定资产投资项目情况原始数据表!E:E,"6",固定资产投资项目情况原始数据表!B:B,"其他费用-建设用地费")</f>
        <v>0</v>
      </c>
      <c r="I15" s="45">
        <f>SUMIFS(固定资产投资项目情况原始数据表!G:G,固定资产投资项目情况原始数据表!D:D,"=2021",固定资产投资项目情况原始数据表!E:E,"6")</f>
        <v>0</v>
      </c>
      <c r="J15" s="46">
        <f>SUMIFS(固定资产投资项目情况原始数据表!H:H,固定资产投资项目情况原始数据表!D:D,"=2021",固定资产投资项目情况原始数据表!E:E,"6")</f>
        <v>0</v>
      </c>
      <c r="K15" s="46">
        <f>SUMIFS(固定资产投资项目情况原始数据表!I:I,固定资产投资项目情况原始数据表!D:D,"=2021",固定资产投资项目情况原始数据表!E:E,"6")</f>
        <v>0</v>
      </c>
    </row>
    <row r="16" s="28" customFormat="true" ht="18" customHeight="true" spans="1:11">
      <c r="A16" s="40" t="s">
        <v>74</v>
      </c>
      <c r="B16" s="39">
        <f t="shared" si="1"/>
        <v>0</v>
      </c>
      <c r="C16" s="39">
        <f t="shared" si="2"/>
        <v>0</v>
      </c>
      <c r="D16" s="39">
        <f>SUMIFS(固定资产投资项目情况原始数据表!F:F,固定资产投资项目情况原始数据表!D:D,"=2021",固定资产投资项目情况原始数据表!E:E,"7",固定资产投资项目情况原始数据表!B:B,"建筑工程")</f>
        <v>0</v>
      </c>
      <c r="E16" s="39">
        <f>SUMIFS(固定资产投资项目情况原始数据表!F:F,固定资产投资项目情况原始数据表!D:D,"=2021",固定资产投资项目情况原始数据表!E:E,"7",固定资产投资项目情况原始数据表!B:B,"安装工程")</f>
        <v>0</v>
      </c>
      <c r="F16" s="39">
        <f>SUMIFS(固定资产投资项目情况原始数据表!F:F,固定资产投资项目情况原始数据表!D:D,"=2021",固定资产投资项目情况原始数据表!E:E,"7",固定资产投资项目情况原始数据表!B:B,"设备购置")</f>
        <v>0</v>
      </c>
      <c r="G16" s="39">
        <f>SUMIFS(固定资产投资项目情况原始数据表!F:F,固定资产投资项目情况原始数据表!D:D,"=2021",固定资产投资项目情况原始数据表!E:E,"7",固定资产投资项目情况原始数据表!B:B,"其他费用-建设用地费")+SUMIFS(固定资产投资项目情况原始数据表!F:F,固定资产投资项目情况原始数据表!D:D,"=2021",固定资产投资项目情况原始数据表!E:E,"7",固定资产投资项目情况原始数据表!B:B,"其他费用-非建设用地费")</f>
        <v>0</v>
      </c>
      <c r="H16" s="39">
        <f>SUMIFS(固定资产投资项目情况原始数据表!F:F,固定资产投资项目情况原始数据表!D:D,"=2021",固定资产投资项目情况原始数据表!E:E,"7",固定资产投资项目情况原始数据表!B:B,"其他费用-建设用地费")</f>
        <v>0</v>
      </c>
      <c r="I16" s="45">
        <f>SUMIFS(固定资产投资项目情况原始数据表!G:G,固定资产投资项目情况原始数据表!D:D,"=2021",固定资产投资项目情况原始数据表!E:E,"7")</f>
        <v>0</v>
      </c>
      <c r="J16" s="46">
        <f>SUMIFS(固定资产投资项目情况原始数据表!H:H,固定资产投资项目情况原始数据表!D:D,"=2021",固定资产投资项目情况原始数据表!E:E,"7")</f>
        <v>0</v>
      </c>
      <c r="K16" s="46">
        <f>SUMIFS(固定资产投资项目情况原始数据表!I:I,固定资产投资项目情况原始数据表!D:D,"=2021",固定资产投资项目情况原始数据表!E:E,"7")</f>
        <v>0</v>
      </c>
    </row>
    <row r="17" s="28" customFormat="true" ht="18" customHeight="true" spans="1:11">
      <c r="A17" s="40" t="s">
        <v>75</v>
      </c>
      <c r="B17" s="39">
        <f t="shared" si="1"/>
        <v>0</v>
      </c>
      <c r="C17" s="39">
        <f t="shared" si="2"/>
        <v>0</v>
      </c>
      <c r="D17" s="39">
        <f>SUMIFS(固定资产投资项目情况原始数据表!F:F,固定资产投资项目情况原始数据表!D:D,"=2021",固定资产投资项目情况原始数据表!E:E,"8",固定资产投资项目情况原始数据表!B:B,"建筑工程")</f>
        <v>0</v>
      </c>
      <c r="E17" s="39">
        <f>SUMIFS(固定资产投资项目情况原始数据表!F:F,固定资产投资项目情况原始数据表!D:D,"=2021",固定资产投资项目情况原始数据表!E:E,"8",固定资产投资项目情况原始数据表!B:B,"安装工程")</f>
        <v>0</v>
      </c>
      <c r="F17" s="39">
        <f>SUMIFS(固定资产投资项目情况原始数据表!F:F,固定资产投资项目情况原始数据表!D:D,"=2021",固定资产投资项目情况原始数据表!E:E,"8",固定资产投资项目情况原始数据表!B:B,"设备购置")</f>
        <v>0</v>
      </c>
      <c r="G17" s="39">
        <f>SUMIFS(固定资产投资项目情况原始数据表!F:F,固定资产投资项目情况原始数据表!D:D,"=2021",固定资产投资项目情况原始数据表!E:E,"8",固定资产投资项目情况原始数据表!B:B,"其他费用-建设用地费")+SUMIFS(固定资产投资项目情况原始数据表!F:F,固定资产投资项目情况原始数据表!D:D,"=2021",固定资产投资项目情况原始数据表!E:E,"8",固定资产投资项目情况原始数据表!B:B,"其他费用-非建设用地费")</f>
        <v>0</v>
      </c>
      <c r="H17" s="39">
        <f>SUMIFS(固定资产投资项目情况原始数据表!F:F,固定资产投资项目情况原始数据表!D:D,"=2021",固定资产投资项目情况原始数据表!E:E,"8",固定资产投资项目情况原始数据表!B:B,"其他费用-建设用地费")</f>
        <v>0</v>
      </c>
      <c r="I17" s="45">
        <f>SUMIFS(固定资产投资项目情况原始数据表!G:G,固定资产投资项目情况原始数据表!D:D,"=2021",固定资产投资项目情况原始数据表!E:E,"8")</f>
        <v>0</v>
      </c>
      <c r="J17" s="46">
        <f>SUMIFS(固定资产投资项目情况原始数据表!H:H,固定资产投资项目情况原始数据表!D:D,"=2021",固定资产投资项目情况原始数据表!E:E,"8")</f>
        <v>0</v>
      </c>
      <c r="K17" s="46">
        <f>SUMIFS(固定资产投资项目情况原始数据表!I:I,固定资产投资项目情况原始数据表!D:D,"=2021",固定资产投资项目情况原始数据表!E:E,"8")</f>
        <v>0</v>
      </c>
    </row>
    <row r="18" s="28" customFormat="true" ht="18" customHeight="true" spans="1:11">
      <c r="A18" s="40" t="s">
        <v>76</v>
      </c>
      <c r="B18" s="39">
        <f t="shared" si="1"/>
        <v>0</v>
      </c>
      <c r="C18" s="39">
        <f t="shared" si="2"/>
        <v>0</v>
      </c>
      <c r="D18" s="39">
        <f>SUMIFS(固定资产投资项目情况原始数据表!F:F,固定资产投资项目情况原始数据表!D:D,"=2021",固定资产投资项目情况原始数据表!E:E,"9",固定资产投资项目情况原始数据表!B:B,"建筑工程")</f>
        <v>0</v>
      </c>
      <c r="E18" s="39">
        <f>SUMIFS(固定资产投资项目情况原始数据表!F:F,固定资产投资项目情况原始数据表!D:D,"=2021",固定资产投资项目情况原始数据表!E:E,"9",固定资产投资项目情况原始数据表!B:B,"安装工程")</f>
        <v>0</v>
      </c>
      <c r="F18" s="39">
        <f>SUMIFS(固定资产投资项目情况原始数据表!F:F,固定资产投资项目情况原始数据表!D:D,"=2021",固定资产投资项目情况原始数据表!E:E,"9",固定资产投资项目情况原始数据表!B:B,"设备购置")</f>
        <v>0</v>
      </c>
      <c r="G18" s="39">
        <f>SUMIFS(固定资产投资项目情况原始数据表!F:F,固定资产投资项目情况原始数据表!D:D,"=2021",固定资产投资项目情况原始数据表!E:E,"9",固定资产投资项目情况原始数据表!B:B,"其他费用-建设用地费")+SUMIFS(固定资产投资项目情况原始数据表!F:F,固定资产投资项目情况原始数据表!D:D,"=2021",固定资产投资项目情况原始数据表!E:E,"9",固定资产投资项目情况原始数据表!B:B,"其他费用-非建设用地费")</f>
        <v>0</v>
      </c>
      <c r="H18" s="39">
        <f>SUMIFS(固定资产投资项目情况原始数据表!F:F,固定资产投资项目情况原始数据表!D:D,"=2021",固定资产投资项目情况原始数据表!E:E,"9",固定资产投资项目情况原始数据表!B:B,"其他费用-建设用地费")</f>
        <v>0</v>
      </c>
      <c r="I18" s="45">
        <f>SUMIFS(固定资产投资项目情况原始数据表!G:G,固定资产投资项目情况原始数据表!D:D,"=2021",固定资产投资项目情况原始数据表!E:E,"9")</f>
        <v>0</v>
      </c>
      <c r="J18" s="46">
        <f>SUMIFS(固定资产投资项目情况原始数据表!H:H,固定资产投资项目情况原始数据表!D:D,"=2021",固定资产投资项目情况原始数据表!E:E,"9")</f>
        <v>0</v>
      </c>
      <c r="K18" s="46">
        <f>SUMIFS(固定资产投资项目情况原始数据表!I:I,固定资产投资项目情况原始数据表!D:D,"=2021",固定资产投资项目情况原始数据表!E:E,"9")</f>
        <v>0</v>
      </c>
    </row>
    <row r="19" s="28" customFormat="true" ht="18" customHeight="true" spans="1:11">
      <c r="A19" s="40" t="s">
        <v>77</v>
      </c>
      <c r="B19" s="39">
        <f t="shared" si="1"/>
        <v>0</v>
      </c>
      <c r="C19" s="39">
        <f t="shared" si="2"/>
        <v>0</v>
      </c>
      <c r="D19" s="39">
        <f>SUMIFS(固定资产投资项目情况原始数据表!F:F,固定资产投资项目情况原始数据表!D:D,"=2021",固定资产投资项目情况原始数据表!E:E,"10",固定资产投资项目情况原始数据表!B:B,"建筑工程")</f>
        <v>0</v>
      </c>
      <c r="E19" s="39">
        <f>SUMIFS(固定资产投资项目情况原始数据表!F:F,固定资产投资项目情况原始数据表!D:D,"=2021",固定资产投资项目情况原始数据表!E:E,"10",固定资产投资项目情况原始数据表!B:B,"安装工程")</f>
        <v>0</v>
      </c>
      <c r="F19" s="39">
        <f>SUMIFS(固定资产投资项目情况原始数据表!F:F,固定资产投资项目情况原始数据表!D:D,"=2021",固定资产投资项目情况原始数据表!E:E,"10",固定资产投资项目情况原始数据表!B:B,"设备购置")</f>
        <v>0</v>
      </c>
      <c r="G19" s="39">
        <f>SUMIFS(固定资产投资项目情况原始数据表!F:F,固定资产投资项目情况原始数据表!D:D,"=2021",固定资产投资项目情况原始数据表!E:E,"10",固定资产投资项目情况原始数据表!B:B,"其他费用-建设用地费")+SUMIFS(固定资产投资项目情况原始数据表!F:F,固定资产投资项目情况原始数据表!D:D,"=2021",固定资产投资项目情况原始数据表!E:E,"10",固定资产投资项目情况原始数据表!B:B,"其他费用-非建设用地费")</f>
        <v>0</v>
      </c>
      <c r="H19" s="39">
        <f>SUMIFS(固定资产投资项目情况原始数据表!F:F,固定资产投资项目情况原始数据表!D:D,"=2021",固定资产投资项目情况原始数据表!E:E,"10",固定资产投资项目情况原始数据表!B:B,"其他费用-建设用地费")</f>
        <v>0</v>
      </c>
      <c r="I19" s="45">
        <f>SUMIFS(固定资产投资项目情况原始数据表!G:G,固定资产投资项目情况原始数据表!D:D,"=2021",固定资产投资项目情况原始数据表!E:E,"10")</f>
        <v>0</v>
      </c>
      <c r="J19" s="46">
        <f>SUMIFS(固定资产投资项目情况原始数据表!H:H,固定资产投资项目情况原始数据表!D:D,"=2021",固定资产投资项目情况原始数据表!E:E,"10")</f>
        <v>0</v>
      </c>
      <c r="K19" s="46">
        <f>SUMIFS(固定资产投资项目情况原始数据表!I:I,固定资产投资项目情况原始数据表!D:D,"=2021",固定资产投资项目情况原始数据表!E:E,"10")</f>
        <v>0</v>
      </c>
    </row>
    <row r="20" s="28" customFormat="true" ht="18" customHeight="true" spans="1:11">
      <c r="A20" s="40" t="s">
        <v>78</v>
      </c>
      <c r="B20" s="39">
        <f t="shared" si="1"/>
        <v>0</v>
      </c>
      <c r="C20" s="39">
        <f t="shared" si="2"/>
        <v>0</v>
      </c>
      <c r="D20" s="39">
        <f>SUMIFS(固定资产投资项目情况原始数据表!F:F,固定资产投资项目情况原始数据表!D:D,"=2021",固定资产投资项目情况原始数据表!E:E,"11",固定资产投资项目情况原始数据表!B:B,"建筑工程")</f>
        <v>0</v>
      </c>
      <c r="E20" s="39">
        <f>SUMIFS(固定资产投资项目情况原始数据表!F:F,固定资产投资项目情况原始数据表!D:D,"=2021",固定资产投资项目情况原始数据表!E:E,"11",固定资产投资项目情况原始数据表!B:B,"安装工程")</f>
        <v>0</v>
      </c>
      <c r="F20" s="39">
        <f>SUMIFS(固定资产投资项目情况原始数据表!F:F,固定资产投资项目情况原始数据表!D:D,"=2021",固定资产投资项目情况原始数据表!E:E,"11",固定资产投资项目情况原始数据表!B:B,"设备购置")</f>
        <v>0</v>
      </c>
      <c r="G20" s="39">
        <f>SUMIFS(固定资产投资项目情况原始数据表!F:F,固定资产投资项目情况原始数据表!D:D,"=2021",固定资产投资项目情况原始数据表!E:E,"11",固定资产投资项目情况原始数据表!B:B,"其他费用-建设用地费")+SUMIFS(固定资产投资项目情况原始数据表!F:F,固定资产投资项目情况原始数据表!D:D,"=2021",固定资产投资项目情况原始数据表!E:E,"11",固定资产投资项目情况原始数据表!B:B,"其他费用-非建设用地费")</f>
        <v>0</v>
      </c>
      <c r="H20" s="39">
        <f>SUMIFS(固定资产投资项目情况原始数据表!F:F,固定资产投资项目情况原始数据表!D:D,"=2021",固定资产投资项目情况原始数据表!E:E,"11",固定资产投资项目情况原始数据表!B:B,"其他费用-建设用地费")</f>
        <v>0</v>
      </c>
      <c r="I20" s="45">
        <f>SUMIFS(固定资产投资项目情况原始数据表!G:G,固定资产投资项目情况原始数据表!D:D,"=2021",固定资产投资项目情况原始数据表!E:E,"11")</f>
        <v>0</v>
      </c>
      <c r="J20" s="46">
        <f>SUMIFS(固定资产投资项目情况原始数据表!H:H,固定资产投资项目情况原始数据表!D:D,"=2021",固定资产投资项目情况原始数据表!E:E,"11")</f>
        <v>0</v>
      </c>
      <c r="K20" s="46">
        <f>SUMIFS(固定资产投资项目情况原始数据表!I:I,固定资产投资项目情况原始数据表!D:D,"=2021",固定资产投资项目情况原始数据表!E:E,"11")</f>
        <v>0</v>
      </c>
    </row>
    <row r="21" s="28" customFormat="true" ht="18" customHeight="true" spans="1:11">
      <c r="A21" s="40" t="s">
        <v>79</v>
      </c>
      <c r="B21" s="39">
        <f t="shared" si="1"/>
        <v>0</v>
      </c>
      <c r="C21" s="39">
        <f t="shared" si="2"/>
        <v>0</v>
      </c>
      <c r="D21" s="39">
        <f>SUMIFS(固定资产投资项目情况原始数据表!F:F,固定资产投资项目情况原始数据表!D:D,"=2021",固定资产投资项目情况原始数据表!E:E,"12",固定资产投资项目情况原始数据表!B:B,"建筑工程")</f>
        <v>0</v>
      </c>
      <c r="E21" s="39">
        <f>SUMIFS(固定资产投资项目情况原始数据表!F:F,固定资产投资项目情况原始数据表!D:D,"=2021",固定资产投资项目情况原始数据表!E:E,"12",固定资产投资项目情况原始数据表!B:B,"安装工程")</f>
        <v>0</v>
      </c>
      <c r="F21" s="39">
        <f>SUMIFS(固定资产投资项目情况原始数据表!F:F,固定资产投资项目情况原始数据表!D:D,"=2021",固定资产投资项目情况原始数据表!E:E,"12",固定资产投资项目情况原始数据表!B:B,"设备购置")</f>
        <v>0</v>
      </c>
      <c r="G21" s="39">
        <f>SUMIFS(固定资产投资项目情况原始数据表!F:F,固定资产投资项目情况原始数据表!D:D,"=2021",固定资产投资项目情况原始数据表!E:E,"12",固定资产投资项目情况原始数据表!B:B,"其他费用-建设用地费")+SUMIFS(固定资产投资项目情况原始数据表!F:F,固定资产投资项目情况原始数据表!D:D,"=2021",固定资产投资项目情况原始数据表!E:E,"12",固定资产投资项目情况原始数据表!B:B,"其他费用-非建设用地费")</f>
        <v>0</v>
      </c>
      <c r="H21" s="39">
        <f>SUMIFS(固定资产投资项目情况原始数据表!F:F,固定资产投资项目情况原始数据表!D:D,"=2021",固定资产投资项目情况原始数据表!E:E,"12",固定资产投资项目情况原始数据表!B:B,"其他费用-建设用地费")</f>
        <v>0</v>
      </c>
      <c r="I21" s="45">
        <f>SUMIFS(固定资产投资项目情况原始数据表!G:G,固定资产投资项目情况原始数据表!D:D,"=2021",固定资产投资项目情况原始数据表!E:E,"12")</f>
        <v>0</v>
      </c>
      <c r="J21" s="46">
        <f>SUMIFS(固定资产投资项目情况原始数据表!H:H,固定资产投资项目情况原始数据表!D:D,"=2021",固定资产投资项目情况原始数据表!E:E,"12")</f>
        <v>0</v>
      </c>
      <c r="K21" s="46">
        <f>SUMIFS(固定资产投资项目情况原始数据表!I:I,固定资产投资项目情况原始数据表!D:D,"=2021",固定资产投资项目情况原始数据表!E:E,"12")</f>
        <v>0</v>
      </c>
    </row>
    <row r="23" spans="1:1">
      <c r="A23" s="41" t="s">
        <v>80</v>
      </c>
    </row>
    <row r="24" spans="1:1">
      <c r="A24" s="31" t="s">
        <v>81</v>
      </c>
    </row>
    <row r="25" s="30" customFormat="true" spans="1:1">
      <c r="A25" s="31" t="s">
        <v>5</v>
      </c>
    </row>
    <row r="26" spans="1:1">
      <c r="A26" s="31" t="s">
        <v>6</v>
      </c>
    </row>
    <row r="27" spans="1:1">
      <c r="A27" s="31" t="s">
        <v>82</v>
      </c>
    </row>
    <row r="28" spans="1:1">
      <c r="A28" s="31" t="s">
        <v>8</v>
      </c>
    </row>
    <row r="29" spans="1:1">
      <c r="A29" s="37" t="s">
        <v>9</v>
      </c>
    </row>
    <row r="30" spans="1:1">
      <c r="A30" s="37" t="s">
        <v>10</v>
      </c>
    </row>
    <row r="31" spans="1:1">
      <c r="A31" s="31" t="s">
        <v>11</v>
      </c>
    </row>
    <row r="32" spans="1:1">
      <c r="A32" s="31" t="s">
        <v>12</v>
      </c>
    </row>
  </sheetData>
  <mergeCells count="3">
    <mergeCell ref="A1:K1"/>
    <mergeCell ref="A2:B2"/>
    <mergeCell ref="A5:B5"/>
  </mergeCells>
  <pageMargins left="0.75" right="0.75" top="1" bottom="1" header="0.5" footer="0.5"/>
  <pageSetup paperSize="9" scale="6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"/>
  <sheetViews>
    <sheetView tabSelected="1" zoomScale="85" zoomScaleNormal="85" workbookViewId="0">
      <selection activeCell="H23" sqref="H23"/>
    </sheetView>
  </sheetViews>
  <sheetFormatPr defaultColWidth="11.5047619047619" defaultRowHeight="24" customHeight="true"/>
  <cols>
    <col min="1" max="1" width="10" style="1" customWidth="true"/>
    <col min="2" max="2" width="21.8761904761905" style="1" customWidth="true"/>
    <col min="3" max="3" width="23.8" style="1" customWidth="true"/>
    <col min="4" max="4" width="22.3714285714286" style="1" customWidth="true"/>
    <col min="5" max="5" width="19.752380952381" style="1" customWidth="true"/>
    <col min="6" max="6" width="19.247619047619" style="1" customWidth="true"/>
    <col min="7" max="7" width="13.247619047619" style="1" customWidth="true"/>
    <col min="8" max="8" width="17.9142857142857" style="1" customWidth="true"/>
    <col min="9" max="9" width="23.6857142857143" style="1" customWidth="true"/>
    <col min="10" max="10" width="11.5047619047619" style="1" customWidth="true"/>
    <col min="11" max="11" width="38.6285714285714" style="2" customWidth="true"/>
    <col min="12" max="12" width="15.2952380952381" style="1" customWidth="true"/>
    <col min="13" max="238" width="11.5047619047619" style="1" customWidth="true"/>
    <col min="239" max="16384" width="11.5047619047619" style="1"/>
  </cols>
  <sheetData>
    <row r="1" s="1" customFormat="true" ht="36" customHeight="true" spans="1:11">
      <c r="A1" s="3" t="s">
        <v>83</v>
      </c>
      <c r="B1" s="3"/>
      <c r="C1" s="3"/>
      <c r="D1" s="3"/>
      <c r="E1" s="3"/>
      <c r="F1" s="3"/>
      <c r="G1" s="3"/>
      <c r="H1" s="3"/>
      <c r="I1" s="3"/>
      <c r="J1" s="3"/>
      <c r="K1" s="18"/>
    </row>
    <row r="2" s="1" customFormat="true" ht="20" customHeight="true" spans="1:11">
      <c r="A2" s="4" t="s">
        <v>55</v>
      </c>
      <c r="B2" s="3"/>
      <c r="C2" s="5" t="s">
        <v>1</v>
      </c>
      <c r="D2" s="6"/>
      <c r="E2" s="3"/>
      <c r="F2" s="6" t="str">
        <f>IF(COUNTBLANK(C2)=1,"请填写公司名称","")</f>
        <v/>
      </c>
      <c r="G2" s="3"/>
      <c r="H2" s="3"/>
      <c r="I2" s="3"/>
      <c r="K2" s="2"/>
    </row>
    <row r="3" s="1" customFormat="true" ht="20" customHeight="true" spans="1:11">
      <c r="A3" s="4" t="s">
        <v>15</v>
      </c>
      <c r="B3" s="3"/>
      <c r="C3" s="7" t="s">
        <v>84</v>
      </c>
      <c r="D3" s="7"/>
      <c r="E3" s="3"/>
      <c r="F3" s="6" t="str">
        <f>IF(COUNTBLANK(C3)=1,"请填写项目代码","")</f>
        <v/>
      </c>
      <c r="G3" s="3"/>
      <c r="H3" s="3"/>
      <c r="I3" s="3"/>
      <c r="K3" s="2"/>
    </row>
    <row r="4" s="1" customFormat="true" ht="20" customHeight="true" spans="1:11">
      <c r="A4" s="4" t="s">
        <v>16</v>
      </c>
      <c r="B4" s="3"/>
      <c r="C4" s="5" t="s">
        <v>85</v>
      </c>
      <c r="D4" s="6"/>
      <c r="E4" s="3"/>
      <c r="F4" s="6" t="str">
        <f>IF(COUNTBLANK(C4)=1,"请填写项目名称","")</f>
        <v/>
      </c>
      <c r="G4" s="3"/>
      <c r="H4" s="3"/>
      <c r="I4" s="3"/>
      <c r="K4" s="2"/>
    </row>
    <row r="5" s="1" customFormat="true" ht="22" customHeight="true" spans="1:11">
      <c r="A5" s="6" t="s">
        <v>56</v>
      </c>
      <c r="B5" s="6"/>
      <c r="C5" s="8" t="s">
        <v>86</v>
      </c>
      <c r="D5" s="6"/>
      <c r="E5" s="6"/>
      <c r="F5" s="6" t="str">
        <f>IF(COUNTBLANK(C5)=1,"请选择建安工程填报依据","")</f>
        <v/>
      </c>
      <c r="G5" s="6"/>
      <c r="H5" s="6"/>
      <c r="I5" s="6"/>
      <c r="K5" s="2"/>
    </row>
    <row r="6" s="1" customFormat="true" ht="134" customHeight="true" spans="1:11">
      <c r="A6" s="9" t="s">
        <v>87</v>
      </c>
      <c r="B6" s="9"/>
      <c r="C6" s="9"/>
      <c r="D6" s="9"/>
      <c r="E6" s="9"/>
      <c r="F6" s="9"/>
      <c r="G6" s="9"/>
      <c r="H6" s="9"/>
      <c r="I6" s="9"/>
      <c r="J6" s="9"/>
      <c r="K6" s="19"/>
    </row>
    <row r="7" s="1" customFormat="true" ht="21" customHeight="true" spans="1:12">
      <c r="A7" s="10" t="s">
        <v>88</v>
      </c>
      <c r="B7" s="10" t="s">
        <v>89</v>
      </c>
      <c r="C7" s="10" t="s">
        <v>90</v>
      </c>
      <c r="D7" s="11" t="s">
        <v>91</v>
      </c>
      <c r="E7" s="11"/>
      <c r="F7" s="10" t="s">
        <v>92</v>
      </c>
      <c r="G7" s="10" t="s">
        <v>61</v>
      </c>
      <c r="H7" s="10" t="s">
        <v>62</v>
      </c>
      <c r="I7" s="10" t="s">
        <v>63</v>
      </c>
      <c r="J7" s="20" t="s">
        <v>93</v>
      </c>
      <c r="K7" s="21" t="s">
        <v>94</v>
      </c>
      <c r="L7" s="22"/>
    </row>
    <row r="8" s="1" customFormat="true" ht="21" customHeight="true" spans="1:12">
      <c r="A8" s="12"/>
      <c r="B8" s="12"/>
      <c r="C8" s="12"/>
      <c r="D8" s="11" t="s">
        <v>95</v>
      </c>
      <c r="E8" s="11" t="s">
        <v>57</v>
      </c>
      <c r="F8" s="12"/>
      <c r="G8" s="12"/>
      <c r="H8" s="12"/>
      <c r="I8" s="12"/>
      <c r="J8" s="23"/>
      <c r="K8" s="24"/>
      <c r="L8" s="25"/>
    </row>
    <row r="9" s="1" customFormat="true" customHeight="true" spans="1:12">
      <c r="A9" s="13">
        <v>1</v>
      </c>
      <c r="B9" s="14" t="s">
        <v>41</v>
      </c>
      <c r="C9" s="14" t="s">
        <v>96</v>
      </c>
      <c r="D9" s="15">
        <v>2023</v>
      </c>
      <c r="E9" s="15">
        <v>3</v>
      </c>
      <c r="F9" s="16">
        <v>1000</v>
      </c>
      <c r="G9" s="17"/>
      <c r="H9" s="17"/>
      <c r="I9" s="17"/>
      <c r="J9" s="26"/>
      <c r="K9" s="27" t="str">
        <f t="shared" ref="K9:K20" si="0">_xlfn.IFS(L9=0,"",L9=1,"此行有一个（类别、凭证编号、年份、月份、完成投资额）为空项，请核实补填",L9=2,"此行有两个（类别、凭证编号、年份、月份、完成投资额）为空项，请核实补填",L9=3,"此行有三个（类别、凭证编号、年份、月份、完成投资额）为空项，请核实补填",L9=4,"此行有四个（类别、凭证编号、年份、月份、完成投资额）为空项，请核实补填",L9=5,"")</f>
        <v/>
      </c>
      <c r="L9" s="17">
        <f>COUNTBLANK(B9)+COUNTBLANK(C9)+COUNTBLANK(D9)+COUNTBLANK(E9)+COUNTBLANK(F9)</f>
        <v>0</v>
      </c>
    </row>
    <row r="10" s="1" customFormat="true" customHeight="true" spans="1:12">
      <c r="A10" s="13">
        <v>2</v>
      </c>
      <c r="B10" s="14" t="s">
        <v>60</v>
      </c>
      <c r="C10" s="14" t="s">
        <v>97</v>
      </c>
      <c r="D10" s="15">
        <v>2023</v>
      </c>
      <c r="E10" s="15">
        <v>3</v>
      </c>
      <c r="F10" s="16">
        <v>2000</v>
      </c>
      <c r="G10" s="17"/>
      <c r="H10" s="17"/>
      <c r="I10" s="17"/>
      <c r="J10" s="26"/>
      <c r="K10" s="27" t="str">
        <f t="shared" si="0"/>
        <v/>
      </c>
      <c r="L10" s="17">
        <f>COUNTBLANK(B10)+COUNTBLANK(C10)+COUNTBLANK(D10)+COUNTBLANK(E10)+COUNTBLANK(F10)</f>
        <v>0</v>
      </c>
    </row>
    <row r="11" s="1" customFormat="true" customHeight="true" spans="1:12">
      <c r="A11" s="13">
        <v>3</v>
      </c>
      <c r="B11" s="14" t="s">
        <v>98</v>
      </c>
      <c r="C11" s="14" t="s">
        <v>99</v>
      </c>
      <c r="D11" s="15">
        <v>2023</v>
      </c>
      <c r="E11" s="15">
        <v>3</v>
      </c>
      <c r="F11" s="16">
        <v>500</v>
      </c>
      <c r="G11" s="17"/>
      <c r="H11" s="17"/>
      <c r="I11" s="17"/>
      <c r="J11" s="26"/>
      <c r="K11" s="27" t="str">
        <f t="shared" si="0"/>
        <v/>
      </c>
      <c r="L11" s="17">
        <f>COUNTBLANK(B11)+COUNTBLANK(C11)+COUNTBLANK(D11)+COUNTBLANK(E11)+COUNTBLANK(F11)</f>
        <v>0</v>
      </c>
    </row>
    <row r="12" s="1" customFormat="true" customHeight="true" spans="1:12">
      <c r="A12" s="13"/>
      <c r="B12" s="14"/>
      <c r="C12" s="14"/>
      <c r="D12" s="15"/>
      <c r="E12" s="15"/>
      <c r="F12" s="16"/>
      <c r="G12" s="17"/>
      <c r="H12" s="17"/>
      <c r="I12" s="17"/>
      <c r="J12" s="26"/>
      <c r="K12" s="27" t="str">
        <f t="shared" si="0"/>
        <v/>
      </c>
      <c r="L12" s="17">
        <f>COUNTBLANK(B12)+COUNTBLANK(C12)+COUNTBLANK(D12)+COUNTBLANK(E12)+COUNTBLANK(F12)</f>
        <v>5</v>
      </c>
    </row>
    <row r="13" s="1" customFormat="true" customHeight="true" spans="1:12">
      <c r="A13" s="13"/>
      <c r="B13" s="14"/>
      <c r="C13" s="14"/>
      <c r="D13" s="15"/>
      <c r="E13" s="15"/>
      <c r="F13" s="16"/>
      <c r="G13" s="17"/>
      <c r="H13" s="17"/>
      <c r="I13" s="17"/>
      <c r="J13" s="26"/>
      <c r="K13" s="27" t="str">
        <f t="shared" si="0"/>
        <v/>
      </c>
      <c r="L13" s="17">
        <f>COUNTBLANK(B13)+COUNTBLANK(C13)+COUNTBLANK(D13)+COUNTBLANK(E13)+COUNTBLANK(F13)</f>
        <v>5</v>
      </c>
    </row>
    <row r="14" s="1" customFormat="true" customHeight="true" spans="1:12">
      <c r="A14" s="13"/>
      <c r="B14" s="14"/>
      <c r="C14" s="14"/>
      <c r="D14" s="15"/>
      <c r="E14" s="15"/>
      <c r="F14" s="16"/>
      <c r="G14" s="17"/>
      <c r="H14" s="17"/>
      <c r="I14" s="17"/>
      <c r="J14" s="26"/>
      <c r="K14" s="27" t="str">
        <f t="shared" si="0"/>
        <v/>
      </c>
      <c r="L14" s="17">
        <f t="shared" ref="L14:L21" si="1">COUNTBLANK(B14)+COUNTBLANK(C14)+COUNTBLANK(D14)+COUNTBLANK(E14)+COUNTBLANK(F14)</f>
        <v>5</v>
      </c>
    </row>
    <row r="15" s="1" customFormat="true" customHeight="true" spans="1:12">
      <c r="A15" s="13"/>
      <c r="B15" s="14"/>
      <c r="C15" s="14"/>
      <c r="D15" s="15"/>
      <c r="E15" s="15"/>
      <c r="F15" s="16"/>
      <c r="G15" s="17"/>
      <c r="H15" s="17"/>
      <c r="I15" s="17"/>
      <c r="J15" s="26"/>
      <c r="K15" s="27" t="str">
        <f t="shared" si="0"/>
        <v/>
      </c>
      <c r="L15" s="17">
        <f t="shared" si="1"/>
        <v>5</v>
      </c>
    </row>
    <row r="16" customHeight="true" spans="1:12">
      <c r="A16" s="13"/>
      <c r="B16" s="14"/>
      <c r="C16" s="14"/>
      <c r="D16" s="15"/>
      <c r="E16" s="15"/>
      <c r="F16" s="16"/>
      <c r="G16" s="17"/>
      <c r="H16" s="17"/>
      <c r="I16" s="17"/>
      <c r="J16" s="26"/>
      <c r="K16" s="27" t="str">
        <f t="shared" si="0"/>
        <v/>
      </c>
      <c r="L16" s="17">
        <f t="shared" si="1"/>
        <v>5</v>
      </c>
    </row>
    <row r="17" customHeight="true" spans="1:12">
      <c r="A17" s="13"/>
      <c r="B17" s="14"/>
      <c r="C17" s="14"/>
      <c r="D17" s="15"/>
      <c r="E17" s="15"/>
      <c r="F17" s="16"/>
      <c r="G17" s="17"/>
      <c r="H17" s="17"/>
      <c r="I17" s="17"/>
      <c r="J17" s="26"/>
      <c r="K17" s="27" t="str">
        <f t="shared" si="0"/>
        <v/>
      </c>
      <c r="L17" s="17">
        <f t="shared" si="1"/>
        <v>5</v>
      </c>
    </row>
    <row r="18" customHeight="true" spans="1:12">
      <c r="A18" s="13"/>
      <c r="B18" s="14"/>
      <c r="C18" s="14"/>
      <c r="D18" s="15"/>
      <c r="E18" s="15"/>
      <c r="F18" s="16"/>
      <c r="G18" s="17"/>
      <c r="H18" s="17"/>
      <c r="I18" s="17"/>
      <c r="J18" s="26"/>
      <c r="K18" s="27" t="str">
        <f t="shared" si="0"/>
        <v/>
      </c>
      <c r="L18" s="17">
        <f t="shared" si="1"/>
        <v>5</v>
      </c>
    </row>
    <row r="19" customHeight="true" spans="1:12">
      <c r="A19" s="13"/>
      <c r="B19" s="14"/>
      <c r="C19" s="14"/>
      <c r="D19" s="15"/>
      <c r="E19" s="15"/>
      <c r="F19" s="16"/>
      <c r="G19" s="17"/>
      <c r="H19" s="17"/>
      <c r="I19" s="17"/>
      <c r="J19" s="26"/>
      <c r="K19" s="27" t="str">
        <f t="shared" si="0"/>
        <v/>
      </c>
      <c r="L19" s="17">
        <f t="shared" si="1"/>
        <v>5</v>
      </c>
    </row>
    <row r="20" customHeight="true" spans="1:12">
      <c r="A20" s="13"/>
      <c r="B20" s="14"/>
      <c r="C20" s="14"/>
      <c r="D20" s="15"/>
      <c r="E20" s="15"/>
      <c r="F20" s="16"/>
      <c r="G20" s="17"/>
      <c r="H20" s="17"/>
      <c r="I20" s="17"/>
      <c r="J20" s="26"/>
      <c r="K20" s="27" t="str">
        <f t="shared" si="0"/>
        <v/>
      </c>
      <c r="L20" s="17">
        <f t="shared" si="1"/>
        <v>5</v>
      </c>
    </row>
  </sheetData>
  <mergeCells count="13">
    <mergeCell ref="A1:J1"/>
    <mergeCell ref="C3:D3"/>
    <mergeCell ref="A6:J6"/>
    <mergeCell ref="D7:E7"/>
    <mergeCell ref="A7:A8"/>
    <mergeCell ref="B7:B8"/>
    <mergeCell ref="C7:C8"/>
    <mergeCell ref="F7:F8"/>
    <mergeCell ref="G7:G8"/>
    <mergeCell ref="H7:H8"/>
    <mergeCell ref="I7:I8"/>
    <mergeCell ref="J7:J8"/>
    <mergeCell ref="K7:L8"/>
  </mergeCells>
  <conditionalFormatting sqref="D2">
    <cfRule type="notContainsBlanks" dxfId="0" priority="8">
      <formula>LEN(TRIM(D2))&gt;0</formula>
    </cfRule>
  </conditionalFormatting>
  <conditionalFormatting sqref="F2">
    <cfRule type="notContainsBlanks" dxfId="0" priority="4">
      <formula>LEN(TRIM(F2))&gt;0</formula>
    </cfRule>
  </conditionalFormatting>
  <conditionalFormatting sqref="F3">
    <cfRule type="notContainsBlanks" dxfId="0" priority="3">
      <formula>LEN(TRIM(F3))&gt;0</formula>
    </cfRule>
  </conditionalFormatting>
  <conditionalFormatting sqref="D4">
    <cfRule type="notContainsBlanks" dxfId="0" priority="10">
      <formula>LEN(TRIM(D4))&gt;0</formula>
    </cfRule>
  </conditionalFormatting>
  <conditionalFormatting sqref="F4">
    <cfRule type="notContainsBlanks" dxfId="0" priority="2">
      <formula>LEN(TRIM(F4))&gt;0</formula>
    </cfRule>
  </conditionalFormatting>
  <conditionalFormatting sqref="D5">
    <cfRule type="notContainsBlanks" dxfId="0" priority="11">
      <formula>LEN(TRIM(D5))&gt;0</formula>
    </cfRule>
  </conditionalFormatting>
  <conditionalFormatting sqref="F5">
    <cfRule type="notContainsBlanks" dxfId="0" priority="1">
      <formula>LEN(TRIM(F5))&gt;0</formula>
    </cfRule>
  </conditionalFormatting>
  <conditionalFormatting sqref="K9:K1048576">
    <cfRule type="notContainsBlanks" dxfId="0" priority="12">
      <formula>LEN(TRIM(K9))&gt;0</formula>
    </cfRule>
  </conditionalFormatting>
  <dataValidations count="3">
    <dataValidation type="list" allowBlank="1" showInputMessage="1" showErrorMessage="1" sqref="D9:D20">
      <formula1>"2023"</formula1>
    </dataValidation>
    <dataValidation type="list" allowBlank="1" showInputMessage="1" showErrorMessage="1" sqref="B13 B14 B9:B12 B15:B20">
      <formula1>#REF!</formula1>
    </dataValidation>
    <dataValidation type="list" allowBlank="1" showInputMessage="1" showErrorMessage="1" sqref="C5">
      <formula1>"1工程结算单或进度单,2会计科目或支付凭证"</formula1>
    </dataValidation>
  </dataValidations>
  <pageMargins left="0.75" right="0.75" top="1" bottom="1" header="0.5" footer="0.5"/>
  <pageSetup paperSize="9" scale="4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自动生成投资报表（免填）</vt:lpstr>
      <vt:lpstr>固定资产投资统计台账</vt:lpstr>
      <vt:lpstr>固定资产投资项目情况原始数据表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loli</dc:creator>
  <cp:lastModifiedBy>dp</cp:lastModifiedBy>
  <dcterms:created xsi:type="dcterms:W3CDTF">2015-06-09T18:17:00Z</dcterms:created>
  <dcterms:modified xsi:type="dcterms:W3CDTF">2023-03-07T10:37:34Z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117A07E9DE5B440382EEEE27326DDB16</vt:lpwstr>
  </property>
</Properties>
</file>